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TLink\FS Q2Y64\"/>
    </mc:Choice>
  </mc:AlternateContent>
  <bookViews>
    <workbookView xWindow="0" yWindow="0" windowWidth="16305" windowHeight="7620" tabRatio="703" activeTab="5"/>
  </bookViews>
  <sheets>
    <sheet name="EN 2-4" sheetId="23" r:id="rId1"/>
    <sheet name="E5 (3M)" sheetId="16" r:id="rId2"/>
    <sheet name="E6 (6M)" sheetId="24" r:id="rId3"/>
    <sheet name="E7" sheetId="17" r:id="rId4"/>
    <sheet name="E8" sheetId="18" r:id="rId5"/>
    <sheet name="E9-11" sheetId="19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IF('E8'!Values_Entered,'E8'!Header_Row+'E8'!Number_of_Payments,'E8'!Header_Row)</definedName>
    <definedName name="Last_Row" localSheetId="5">IF('E9-11'!Values_Entered,'E9-11'!Header_Row+'E9-11'!Number_of_Payments,'E9-11'!Header_Row)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MATCH(0.01,'E8'!End_Bal,-1)+1</definedName>
    <definedName name="Number_of_Payments" localSheetId="5">MATCH(0.01,'E9-11'!End_Bal,-1)+1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DATE(YEAR('E8'!Loan_Start),MONTH('E8'!Loan_Start)+Payment_Number,DAY('E8'!Loan_Start))</definedName>
    <definedName name="Payment_Date" localSheetId="5">DATE(YEAR('E9-11'!Loan_Start),MONTH('E9-11'!Loan_Start)+Payment_Number,DAY('E9-11'!Loan_Start))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'E7'!$A$1:$W$35</definedName>
    <definedName name="_xlnm.Print_Area" localSheetId="4">'E8'!$A$1:$O$32</definedName>
    <definedName name="_xlnm.Print_Area" localSheetId="5">'E9-11'!$A$1:$K$157</definedName>
    <definedName name="_xlnm.Print_Area" localSheetId="0">'EN 2-4'!$A$1:$M$143</definedName>
    <definedName name="Print_Area_Reset" localSheetId="4">OFFSET('E8'!Full_Print,0,0,'E8'!Last_Row)</definedName>
    <definedName name="Print_Area_Reset" localSheetId="5">OFFSET('E9-11'!Full_Print,0,0,'E9-11'!Last_Row)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IF('E8'!Loan_Amount*'E8'!Interest_Rate*'E8'!Loan_Years*'E8'!Loan_Start&gt;0,1,0)</definedName>
    <definedName name="Values_Entered" localSheetId="5">IF('E9-11'!Loan_Amount*'E9-11'!Interest_Rate*'E9-11'!Loan_Years*'E9-11'!Loan_Start&gt;0,1,0)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16" l="1"/>
  <c r="K61" i="16"/>
  <c r="I61" i="16"/>
  <c r="G61" i="16"/>
  <c r="I61" i="24"/>
  <c r="G61" i="24"/>
  <c r="I78" i="19" l="1"/>
  <c r="G52" i="16" l="1"/>
  <c r="E85" i="19" l="1"/>
  <c r="G52" i="24" l="1"/>
  <c r="M16" i="16" l="1"/>
  <c r="K16" i="16"/>
  <c r="I16" i="16"/>
  <c r="G16" i="16"/>
  <c r="M16" i="24"/>
  <c r="K16" i="24"/>
  <c r="I16" i="24"/>
  <c r="G16" i="24"/>
  <c r="U27" i="17" l="1"/>
  <c r="K45" i="19" l="1"/>
  <c r="K51" i="19" s="1"/>
  <c r="K85" i="19"/>
  <c r="I98" i="19"/>
  <c r="K98" i="19"/>
  <c r="G85" i="19"/>
  <c r="I85" i="19"/>
  <c r="I45" i="19"/>
  <c r="E45" i="19"/>
  <c r="G45" i="19"/>
  <c r="Q29" i="17" l="1"/>
  <c r="S26" i="17"/>
  <c r="W26" i="17" s="1"/>
  <c r="S25" i="17"/>
  <c r="W25" i="17" l="1"/>
  <c r="G98" i="19" l="1"/>
  <c r="E98" i="19"/>
  <c r="A107" i="19" l="1"/>
  <c r="A3" i="17" l="1"/>
  <c r="M37" i="24"/>
  <c r="M39" i="24" s="1"/>
  <c r="K37" i="24"/>
  <c r="K39" i="24" s="1"/>
  <c r="I37" i="24"/>
  <c r="I39" i="24" s="1"/>
  <c r="G37" i="24"/>
  <c r="G39" i="24" s="1"/>
  <c r="G24" i="24" l="1"/>
  <c r="G27" i="24" s="1"/>
  <c r="I24" i="24"/>
  <c r="I27" i="24" s="1"/>
  <c r="I60" i="24" s="1"/>
  <c r="I62" i="24" s="1"/>
  <c r="K24" i="24"/>
  <c r="K27" i="24" s="1"/>
  <c r="K60" i="24" s="1"/>
  <c r="K62" i="24" s="1"/>
  <c r="M24" i="24"/>
  <c r="M27" i="24" s="1"/>
  <c r="M60" i="24" s="1"/>
  <c r="M62" i="24" s="1"/>
  <c r="G30" i="24" l="1"/>
  <c r="G47" i="24" s="1"/>
  <c r="G60" i="24"/>
  <c r="G62" i="24" s="1"/>
  <c r="M41" i="24"/>
  <c r="M51" i="24" s="1"/>
  <c r="M55" i="24" s="1"/>
  <c r="M30" i="24"/>
  <c r="I30" i="24"/>
  <c r="K41" i="24"/>
  <c r="K51" i="24" s="1"/>
  <c r="K55" i="24" s="1"/>
  <c r="K30" i="24"/>
  <c r="G44" i="24" l="1"/>
  <c r="O27" i="17" s="1"/>
  <c r="S27" i="17" s="1"/>
  <c r="W27" i="17" s="1"/>
  <c r="G41" i="24"/>
  <c r="G51" i="24"/>
  <c r="G55" i="24" s="1"/>
  <c r="I41" i="24"/>
  <c r="I55" i="24" s="1"/>
  <c r="I44" i="24"/>
  <c r="I47" i="24"/>
  <c r="K44" i="24"/>
  <c r="K47" i="24"/>
  <c r="M47" i="24"/>
  <c r="M44" i="24"/>
  <c r="O19" i="18"/>
  <c r="K23" i="18"/>
  <c r="I23" i="18"/>
  <c r="G23" i="18"/>
  <c r="M29" i="17"/>
  <c r="K29" i="17"/>
  <c r="I29" i="17"/>
  <c r="G29" i="17"/>
  <c r="S22" i="17"/>
  <c r="W22" i="17" l="1"/>
  <c r="S29" i="17"/>
  <c r="M21" i="18"/>
  <c r="U29" i="17"/>
  <c r="I37" i="16" l="1"/>
  <c r="I39" i="16" s="1"/>
  <c r="M37" i="16"/>
  <c r="M39" i="16" s="1"/>
  <c r="M24" i="16" l="1"/>
  <c r="M27" i="16" s="1"/>
  <c r="M60" i="16" s="1"/>
  <c r="M62" i="16" s="1"/>
  <c r="I24" i="16"/>
  <c r="I27" i="16" s="1"/>
  <c r="I60" i="16" s="1"/>
  <c r="I62" i="16" s="1"/>
  <c r="G26" i="23"/>
  <c r="M30" i="16" l="1"/>
  <c r="I30" i="16"/>
  <c r="G51" i="19"/>
  <c r="G100" i="19" s="1"/>
  <c r="G104" i="19" s="1"/>
  <c r="K100" i="19"/>
  <c r="K104" i="19" s="1"/>
  <c r="K16" i="18"/>
  <c r="I16" i="18"/>
  <c r="G16" i="18"/>
  <c r="U19" i="17"/>
  <c r="M19" i="17"/>
  <c r="K19" i="17"/>
  <c r="I19" i="17"/>
  <c r="G19" i="17"/>
  <c r="M41" i="16" l="1"/>
  <c r="M51" i="16" s="1"/>
  <c r="M55" i="16" s="1"/>
  <c r="M44" i="16"/>
  <c r="M47" i="16" s="1"/>
  <c r="I41" i="16"/>
  <c r="I55" i="16" s="1"/>
  <c r="I44" i="16"/>
  <c r="I47" i="16" l="1"/>
  <c r="M129" i="23"/>
  <c r="K129" i="23"/>
  <c r="I129" i="23"/>
  <c r="G129" i="23"/>
  <c r="A1" i="18" l="1"/>
  <c r="A1" i="19" s="1"/>
  <c r="A108" i="19" s="1"/>
  <c r="M132" i="23"/>
  <c r="M78" i="23"/>
  <c r="M71" i="23"/>
  <c r="M40" i="23"/>
  <c r="M26" i="23"/>
  <c r="I132" i="23"/>
  <c r="I78" i="23"/>
  <c r="I71" i="23"/>
  <c r="I40" i="23"/>
  <c r="I26" i="23"/>
  <c r="A143" i="23"/>
  <c r="K132" i="23"/>
  <c r="G132" i="23"/>
  <c r="A96" i="23"/>
  <c r="K78" i="23"/>
  <c r="G78" i="23"/>
  <c r="K71" i="23"/>
  <c r="G71" i="23"/>
  <c r="A52" i="23"/>
  <c r="A99" i="23" s="1"/>
  <c r="K40" i="23"/>
  <c r="G40" i="23"/>
  <c r="K26" i="23"/>
  <c r="I80" i="23" l="1"/>
  <c r="I134" i="23" s="1"/>
  <c r="M42" i="23"/>
  <c r="I42" i="23"/>
  <c r="K80" i="23"/>
  <c r="K134" i="23" s="1"/>
  <c r="M80" i="23"/>
  <c r="M134" i="23" s="1"/>
  <c r="G42" i="23"/>
  <c r="K42" i="23"/>
  <c r="G80" i="23"/>
  <c r="G134" i="23" s="1"/>
  <c r="G136" i="23" l="1"/>
  <c r="K37" i="16"/>
  <c r="K39" i="16" s="1"/>
  <c r="K24" i="16" l="1"/>
  <c r="K27" i="16" l="1"/>
  <c r="K30" i="16" l="1"/>
  <c r="K41" i="16" s="1"/>
  <c r="K51" i="16" s="1"/>
  <c r="K55" i="16" s="1"/>
  <c r="K60" i="16"/>
  <c r="K62" i="16" s="1"/>
  <c r="M23" i="18"/>
  <c r="O21" i="18"/>
  <c r="O23" i="18" s="1"/>
  <c r="K44" i="16" l="1"/>
  <c r="K47" i="16" s="1"/>
  <c r="M16" i="18"/>
  <c r="A3" i="18"/>
  <c r="A3" i="19" l="1"/>
  <c r="A57" i="19"/>
  <c r="A110" i="19" s="1"/>
  <c r="G37" i="16" l="1"/>
  <c r="G39" i="16" l="1"/>
  <c r="G24" i="16" l="1"/>
  <c r="G27" i="16" l="1"/>
  <c r="I51" i="19"/>
  <c r="I100" i="19" s="1"/>
  <c r="I104" i="19" s="1"/>
  <c r="G30" i="16" l="1"/>
  <c r="G41" i="16" s="1"/>
  <c r="G60" i="16"/>
  <c r="G62" i="16" s="1"/>
  <c r="O29" i="17"/>
  <c r="O19" i="17"/>
  <c r="Q19" i="17"/>
  <c r="A55" i="19"/>
  <c r="E51" i="19"/>
  <c r="G44" i="16" l="1"/>
  <c r="G47" i="16" s="1"/>
  <c r="G51" i="16"/>
  <c r="G55" i="16" s="1"/>
  <c r="W29" i="17"/>
  <c r="E100" i="19"/>
  <c r="E104" i="19" s="1"/>
  <c r="O16" i="18"/>
  <c r="S19" i="17"/>
  <c r="W19" i="17" l="1"/>
</calcChain>
</file>

<file path=xl/sharedStrings.xml><?xml version="1.0" encoding="utf-8"?>
<sst xmlns="http://schemas.openxmlformats.org/spreadsheetml/2006/main" count="472" uniqueCount="227">
  <si>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</si>
  <si>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</si>
  <si>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</si>
  <si>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</si>
  <si>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</si>
  <si>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</si>
  <si>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</si>
  <si>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</si>
  <si>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</si>
  <si>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</si>
  <si>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</si>
  <si>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</si>
  <si>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</si>
  <si>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</si>
  <si>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</si>
  <si>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</si>
  <si>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</si>
  <si>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</si>
  <si>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</si>
  <si>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</si>
  <si>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</si>
  <si>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</si>
  <si>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</si>
  <si>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</si>
  <si>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</si>
  <si>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</si>
  <si>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</si>
  <si>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</si>
  <si>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</si>
  <si>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</si>
  <si>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</si>
  <si>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</si>
  <si>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</si>
  <si>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</si>
  <si>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</si>
  <si>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</si>
  <si>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</si>
  <si>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</si>
  <si>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</si>
  <si>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</si>
  <si>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</si>
  <si>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</si>
  <si>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</si>
  <si>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</si>
  <si>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</si>
  <si>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</si>
  <si>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</si>
  <si>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</si>
  <si>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</si>
  <si>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</si>
  <si>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</si>
  <si>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</si>
  <si>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</si>
  <si>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</si>
  <si>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</si>
  <si>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</si>
  <si>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</si>
  <si>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</si>
  <si>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</si>
  <si>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</si>
  <si>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</si>
  <si>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</si>
  <si>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</si>
  <si>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</si>
  <si>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</si>
  <si>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</si>
  <si>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</si>
  <si>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</si>
  <si>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</si>
  <si>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</si>
  <si>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</si>
  <si>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</si>
  <si>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</si>
  <si>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</si>
  <si>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</si>
  <si>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</si>
  <si>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</si>
  <si>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>Non-cash item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</si>
  <si>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</si>
  <si>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</si>
  <si>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</si>
  <si>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</si>
  <si>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</si>
  <si>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</si>
  <si>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</si>
  <si>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</si>
  <si>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</si>
  <si>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</si>
  <si>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</si>
  <si>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</si>
  <si>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</si>
  <si>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</si>
  <si>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</si>
  <si>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</si>
  <si>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</si>
  <si>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</si>
  <si>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</si>
  <si>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Proceeds from disposals of property, plant and equipment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</si>
  <si>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</si>
  <si>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</si>
  <si>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</si>
  <si>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</si>
  <si>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Written off equipment</t>
  </si>
  <si>
    <t>Other components of equity</t>
  </si>
  <si>
    <t>Revenue from sales and rendering services</t>
  </si>
  <si>
    <t>from business</t>
  </si>
  <si>
    <t>combination under</t>
  </si>
  <si>
    <t>Finance costs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</si>
  <si>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</si>
  <si>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</si>
  <si>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</si>
  <si>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</si>
  <si>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</si>
  <si>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</si>
  <si>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</si>
  <si>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</si>
  <si>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</si>
  <si>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</si>
  <si>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</si>
  <si>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</si>
  <si>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</si>
  <si>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</si>
  <si>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</si>
  <si>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</si>
  <si>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</si>
  <si>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t>2020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</si>
  <si>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</si>
  <si>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</si>
  <si>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</si>
  <si>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</si>
  <si>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</si>
  <si>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</si>
  <si>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</si>
  <si>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</si>
  <si>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</si>
  <si>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</si>
  <si>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</si>
  <si>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</si>
  <si>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</si>
  <si>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t xml:space="preserve">Long-term loans made to related parties 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</si>
  <si>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</si>
  <si>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Unrealised (gain) loss on exchange rate</t>
  </si>
  <si>
    <t>Translation of</t>
  </si>
  <si>
    <t>Opening balance at 1 January 2020 - restated</t>
  </si>
  <si>
    <t>Audited</t>
  </si>
  <si>
    <t>Amortisation of right-of-use assets</t>
  </si>
  <si>
    <t>Net impairment losses on financial assets</t>
  </si>
  <si>
    <t>Rental income on a straight line basis of investment property</t>
  </si>
  <si>
    <t>Payment of investment property</t>
  </si>
  <si>
    <t>at amortised cost</t>
  </si>
  <si>
    <t xml:space="preserve"> financial information</t>
  </si>
  <si>
    <t>2021</t>
  </si>
  <si>
    <t>Opening balance as at 1 January 2021</t>
  </si>
  <si>
    <t xml:space="preserve">Increasing of non-controlling interest from  </t>
  </si>
  <si>
    <t xml:space="preserve">subsidiary requests from shares subscription </t>
  </si>
  <si>
    <t xml:space="preserve">Financial assets (fixed deposits) measured </t>
  </si>
  <si>
    <t>Capital contributed</t>
  </si>
  <si>
    <t>Other comprehensive income:</t>
  </si>
  <si>
    <t>(Loss) gain on exchange rate</t>
  </si>
  <si>
    <t xml:space="preserve">Separate financial information  (Unaudited) </t>
  </si>
  <si>
    <t>Short-term loan to related parties</t>
  </si>
  <si>
    <t>Premium</t>
  </si>
  <si>
    <t>on paid-up</t>
  </si>
  <si>
    <t>capital</t>
  </si>
  <si>
    <t>paid-up capital</t>
  </si>
  <si>
    <t>Decrease in value of inventories</t>
  </si>
  <si>
    <t>Gain on disposals of equipment</t>
  </si>
  <si>
    <t>Rental income from investment property</t>
  </si>
  <si>
    <t>Payments for right-of-use assets</t>
  </si>
  <si>
    <t>Payments for purchase of intangible assets</t>
  </si>
  <si>
    <t>Proceeds from long-term loans to related parties</t>
  </si>
  <si>
    <t>Proceeds from leases investment property</t>
  </si>
  <si>
    <t>The accompanying notes from part of this interim financial information</t>
  </si>
  <si>
    <t>The accompanying notes from part of these consolidated and company financial statements.</t>
  </si>
  <si>
    <t xml:space="preserve">Payments for acquisition of subsidiaries
</t>
  </si>
  <si>
    <t>30 June</t>
  </si>
  <si>
    <t>As at 30 June 2021</t>
  </si>
  <si>
    <t>For the three-month period ended 30 June 2021</t>
  </si>
  <si>
    <t>For the six-month period ended 30 June 2021</t>
  </si>
  <si>
    <t>Closing balance as at 30 June 2020</t>
  </si>
  <si>
    <t>Closing balance as at 30 June 2021</t>
  </si>
  <si>
    <t xml:space="preserve">Dividends </t>
  </si>
  <si>
    <t>Losses from changes in fair value of foreign currency</t>
  </si>
  <si>
    <t xml:space="preserve">Reclassification investment in subsidiary to loan to </t>
  </si>
  <si>
    <t>related parties</t>
  </si>
  <si>
    <t>Increase in accounts payable from intangible assets purchased</t>
  </si>
  <si>
    <t>Profit for the period from continuing operations</t>
  </si>
  <si>
    <t>Discontinued operations</t>
  </si>
  <si>
    <t xml:space="preserve">Short-term loan made to related parties </t>
  </si>
  <si>
    <t>Proceeds shares subscription of subsidiary</t>
  </si>
  <si>
    <t>from non-controlling interests</t>
  </si>
  <si>
    <t>Payments for purchase of property, plant and equipment</t>
  </si>
  <si>
    <t>Repayment on long-term borrowings from financial institutions</t>
  </si>
  <si>
    <t xml:space="preserve">Repayment on long-term borrowings from related parties </t>
  </si>
  <si>
    <t>Dividends paid to the Company’s shareholders</t>
  </si>
  <si>
    <t>Proceeds from promissory notes</t>
  </si>
  <si>
    <t>Repayment on promissory notes</t>
  </si>
  <si>
    <t>Payment for principal elements of lease payments</t>
  </si>
  <si>
    <t>Note</t>
  </si>
  <si>
    <t>-  From continuing operations</t>
  </si>
  <si>
    <t>-  From discontinued operations</t>
  </si>
  <si>
    <t>Premium on paid-up capital</t>
  </si>
  <si>
    <t xml:space="preserve">   forward contracts</t>
  </si>
  <si>
    <t>Gain from sale discontinued operations</t>
  </si>
  <si>
    <t>Lease termination</t>
  </si>
  <si>
    <t>Exchange gain on cash and cash equivalents</t>
  </si>
  <si>
    <t>measured at amortised cost</t>
  </si>
  <si>
    <t>Proceeds from financial assets (fixed account)</t>
  </si>
  <si>
    <t>Allowance for inventory obsolescence (reversal)</t>
  </si>
  <si>
    <t xml:space="preserve">   payment </t>
  </si>
  <si>
    <t xml:space="preserve">Other comprehensive income for the period </t>
  </si>
  <si>
    <t>Gain (loss) on exchange rate</t>
  </si>
  <si>
    <t>Payment for invest of financial assets (fixed account)</t>
  </si>
  <si>
    <t>Gain (loss) from discontinued operations - net of tax</t>
  </si>
  <si>
    <t>Loss from discontinued operations - net of tax</t>
  </si>
  <si>
    <t>Net cash flows from (used in) investing activities</t>
  </si>
  <si>
    <t>Net cash flows used in financing activities</t>
  </si>
  <si>
    <t>Net increase (decrease) in cash and cash equivalents</t>
  </si>
  <si>
    <t xml:space="preserve">Total basic earnings per share </t>
  </si>
  <si>
    <t xml:space="preserve">Lease termination </t>
  </si>
  <si>
    <t>property, plant and equipment</t>
  </si>
  <si>
    <t xml:space="preserve">Increase (decrease) in accounts payable from purchased </t>
  </si>
  <si>
    <t>Increase in right-of-use assets from leases</t>
  </si>
  <si>
    <t>Basic earnings (losses) per share</t>
  </si>
  <si>
    <t>Earnings (losses) per share - owners of the Company (Baht)</t>
  </si>
  <si>
    <t>-</t>
  </si>
  <si>
    <t>Premium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</si>
</sst>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#,##0.00;\(#,##0.00\);&quot;-&quot;;@"/>
    <numFmt numFmtId="169" formatCode="#,##0.000;\(#,##0.000\);&quot;-&quot;;@"/>
    <numFmt numFmtId="170" formatCode="_-* #,##0.000_-;\-* #,##0.000_-;_-* &quot;-&quot;??_-;_-@_-"/>
  </numFmts>
  <fonts count="17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8"/>
      <color rgb="FFFF000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11" fillId="0" borderId="0" applyFont="0" applyAlignment="0">
      <alignment horizontal="center"/>
    </xf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  <xf numFmtId="43" fontId="8" fillId="0" borderId="0" applyFont="0" applyFill="0" applyBorder="0" applyAlignment="0" applyProtection="0"/>
  </cellStyleXfs>
  <cellXfs count="247">
    <xf numFmtId="0" fontId="0" fillId="0" borderId="0" xfId="0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165" fontId="1" fillId="0" borderId="0" xfId="0" quotePrefix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6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Alignment="1">
      <alignment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5" fontId="4" fillId="0" borderId="0" xfId="0" quotePrefix="1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6" fontId="4" fillId="0" borderId="0" xfId="0" quotePrefix="1" applyNumberFormat="1" applyFont="1" applyFill="1" applyAlignment="1">
      <alignment horizontal="left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0" fillId="0" borderId="0" xfId="0" quotePrefix="1" applyFont="1" applyFill="1" applyAlignment="1">
      <alignment horizontal="left" vertical="center"/>
    </xf>
    <xf numFmtId="165" fontId="9" fillId="0" borderId="0" xfId="0" quotePrefix="1" applyNumberFormat="1" applyFont="1" applyFill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2" borderId="0" xfId="0" quotePrefix="1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7" fillId="0" borderId="0" xfId="0" quotePrefix="1" applyFont="1" applyFill="1" applyAlignment="1">
      <alignment horizontal="lef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Fill="1" applyAlignment="1">
      <alignment vertical="center"/>
    </xf>
    <xf numFmtId="165" fontId="7" fillId="2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Alignment="1">
      <alignment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3" xfId="2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0" xfId="0" quotePrefix="1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quotePrefix="1" applyNumberFormat="1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2" borderId="0" xfId="0" quotePrefix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quotePrefix="1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6" fontId="12" fillId="0" borderId="0" xfId="0" quotePrefix="1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/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quotePrefix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vertical="center"/>
    </xf>
    <xf numFmtId="167" fontId="4" fillId="0" borderId="0" xfId="5" applyNumberFormat="1" applyFont="1" applyFill="1" applyAlignment="1">
      <alignment vertical="center"/>
    </xf>
    <xf numFmtId="165" fontId="1" fillId="0" borderId="0" xfId="0" quotePrefix="1" applyNumberFormat="1" applyFont="1" applyAlignment="1">
      <alignment horizontal="right" vertical="center"/>
    </xf>
    <xf numFmtId="0" fontId="9" fillId="0" borderId="3" xfId="0" applyFont="1" applyBorder="1" applyAlignment="1">
      <alignment vertical="center"/>
    </xf>
    <xf numFmtId="165" fontId="3" fillId="0" borderId="0" xfId="0" quotePrefix="1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quotePrefix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165" fontId="14" fillId="0" borderId="0" xfId="0" applyNumberFormat="1" applyFont="1" applyAlignment="1">
      <alignment horizontal="right" vertical="center"/>
    </xf>
    <xf numFmtId="166" fontId="14" fillId="0" borderId="0" xfId="0" applyNumberFormat="1" applyFont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5" fontId="14" fillId="0" borderId="0" xfId="0" applyNumberFormat="1" applyFont="1" applyFill="1" applyAlignment="1">
      <alignment horizontal="right" vertical="center"/>
    </xf>
    <xf numFmtId="169" fontId="4" fillId="2" borderId="3" xfId="0" applyNumberFormat="1" applyFont="1" applyFill="1" applyBorder="1" applyAlignment="1">
      <alignment vertical="center"/>
    </xf>
    <xf numFmtId="169" fontId="4" fillId="2" borderId="0" xfId="0" applyNumberFormat="1" applyFont="1" applyFill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Alignment="1">
      <alignment vertical="center"/>
    </xf>
    <xf numFmtId="169" fontId="4" fillId="0" borderId="3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170" fontId="4" fillId="2" borderId="0" xfId="5" applyNumberFormat="1" applyFont="1" applyFill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Alignment="1">
      <alignment vertical="center"/>
    </xf>
    <xf numFmtId="170" fontId="4" fillId="2" borderId="0" xfId="0" applyNumberFormat="1" applyFont="1" applyFill="1" applyAlignment="1">
      <alignment vertical="center"/>
    </xf>
    <xf numFmtId="170" fontId="4" fillId="2" borderId="4" xfId="0" applyNumberFormat="1" applyFont="1" applyFill="1" applyBorder="1" applyAlignment="1">
      <alignment vertical="center"/>
    </xf>
    <xf numFmtId="170" fontId="4" fillId="0" borderId="4" xfId="0" applyNumberFormat="1" applyFont="1" applyFill="1" applyBorder="1" applyAlignment="1">
      <alignment vertical="center"/>
    </xf>
    <xf numFmtId="170" fontId="4" fillId="2" borderId="3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6">
    <cellStyle name="Comma" xfId="5" builtinId="3"/>
    <cellStyle name="Comma 2" xfId="2"/>
    <cellStyle name="Comma 2 2" xfId="3"/>
    <cellStyle name="Normal" xfId="0" builtinId="0"/>
    <cellStyle name="Normal 3 3" xfId="4"/>
    <cellStyle name="Normal 8" xfId="1"/>
  </cellStyles>
  <dxfs count="0"/>
  <tableStyles count="1" defaultTableStyle="TableStyleMedium2" defaultPivotStyle="PivotStyleLight16">
    <tableStyle name="Table Style 1" pivot="0" count="0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M145"/>
  <sheetViews>
    <sheetView zoomScale="91" zoomScaleNormal="91" zoomScaleSheetLayoutView="105" workbookViewId="0">
      <selection activeCell="Q15" sqref="P15:Q15"/>
    </sheetView>
  </sheetViews>
  <sheetFormatPr defaultColWidth="9.42578125" defaultRowHeight="16.5" customHeight="1"/>
  <cols>
    <col min="1" max="3" width="1.5703125" style="173" customWidth="1"/>
    <col min="4" max="4" width="30.5703125" style="173" customWidth="1"/>
    <col min="5" max="5" width="7" style="173" customWidth="1"/>
    <col min="6" max="6" width="0.5703125" style="173" customWidth="1"/>
    <col min="7" max="7" width="12.5703125" style="173" customWidth="1"/>
    <col min="8" max="8" width="0.5703125" style="173" customWidth="1"/>
    <col min="9" max="9" width="12.5703125" style="173" customWidth="1"/>
    <col min="10" max="10" width="0.5703125" style="173" customWidth="1"/>
    <col min="11" max="11" width="12.5703125" style="173" customWidth="1"/>
    <col min="12" max="12" width="0.5703125" style="173" customWidth="1"/>
    <col min="13" max="13" width="12.5703125" style="173" customWidth="1"/>
    <col min="14" max="16384" width="9.42578125" style="173"/>
  </cols>
  <sheetData>
    <row r="1" spans="1:13" ht="16.5" customHeight="1">
      <c r="A1" s="86" t="s">
        <v>111</v>
      </c>
      <c r="E1" s="178"/>
      <c r="G1" s="84"/>
      <c r="H1" s="84"/>
      <c r="I1" s="84"/>
      <c r="K1" s="84"/>
      <c r="L1" s="84"/>
      <c r="M1" s="84"/>
    </row>
    <row r="2" spans="1:13" ht="16.5" customHeight="1">
      <c r="A2" s="86" t="s">
        <v>126</v>
      </c>
      <c r="E2" s="178"/>
      <c r="G2" s="84"/>
      <c r="H2" s="84"/>
      <c r="I2" s="84"/>
      <c r="K2" s="84"/>
      <c r="L2" s="84"/>
      <c r="M2" s="84"/>
    </row>
    <row r="3" spans="1:13" ht="16.5" customHeight="1">
      <c r="A3" s="25" t="s">
        <v>176</v>
      </c>
      <c r="B3" s="88"/>
      <c r="C3" s="88"/>
      <c r="D3" s="88"/>
      <c r="E3" s="143"/>
      <c r="F3" s="88"/>
      <c r="G3" s="89"/>
      <c r="H3" s="89"/>
      <c r="I3" s="89"/>
      <c r="J3" s="88"/>
      <c r="K3" s="89"/>
      <c r="L3" s="89"/>
      <c r="M3" s="89"/>
    </row>
    <row r="4" spans="1:13" ht="16.5" customHeight="1">
      <c r="E4" s="178"/>
      <c r="G4" s="174"/>
      <c r="H4" s="175"/>
      <c r="I4" s="174"/>
      <c r="J4" s="90"/>
      <c r="K4" s="174"/>
      <c r="L4" s="175"/>
      <c r="M4" s="174"/>
    </row>
    <row r="5" spans="1:13" ht="16.5" customHeight="1">
      <c r="E5" s="178"/>
      <c r="G5" s="174"/>
      <c r="H5" s="175"/>
      <c r="I5" s="174"/>
      <c r="J5" s="90"/>
      <c r="K5" s="174"/>
      <c r="L5" s="175"/>
      <c r="M5" s="174"/>
    </row>
    <row r="6" spans="1:13" ht="16.5" customHeight="1">
      <c r="E6" s="178"/>
      <c r="G6" s="235" t="s">
        <v>43</v>
      </c>
      <c r="H6" s="235"/>
      <c r="I6" s="235"/>
      <c r="J6" s="86"/>
      <c r="K6" s="235" t="s">
        <v>64</v>
      </c>
      <c r="L6" s="235"/>
      <c r="M6" s="235"/>
    </row>
    <row r="7" spans="1:13" ht="16.5" customHeight="1">
      <c r="E7" s="178"/>
      <c r="G7" s="234" t="s">
        <v>150</v>
      </c>
      <c r="H7" s="234"/>
      <c r="I7" s="234"/>
      <c r="K7" s="234" t="s">
        <v>150</v>
      </c>
      <c r="L7" s="234"/>
      <c r="M7" s="234"/>
    </row>
    <row r="8" spans="1:13" ht="16.5" customHeight="1">
      <c r="E8" s="178"/>
      <c r="G8" s="95" t="s">
        <v>45</v>
      </c>
      <c r="H8" s="169"/>
      <c r="I8" s="95" t="s">
        <v>144</v>
      </c>
      <c r="K8" s="95" t="s">
        <v>45</v>
      </c>
      <c r="L8" s="169"/>
      <c r="M8" s="95" t="s">
        <v>144</v>
      </c>
    </row>
    <row r="9" spans="1:13" ht="16.5" customHeight="1">
      <c r="E9" s="178"/>
      <c r="G9" s="198" t="s">
        <v>175</v>
      </c>
      <c r="H9" s="22"/>
      <c r="I9" s="198" t="s">
        <v>31</v>
      </c>
      <c r="J9" s="23"/>
      <c r="K9" s="198" t="s">
        <v>175</v>
      </c>
      <c r="M9" s="92" t="s">
        <v>31</v>
      </c>
    </row>
    <row r="10" spans="1:13" ht="16.5" customHeight="1">
      <c r="A10" s="91"/>
      <c r="E10" s="144"/>
      <c r="F10" s="86"/>
      <c r="G10" s="92" t="s">
        <v>151</v>
      </c>
      <c r="H10" s="92"/>
      <c r="I10" s="92" t="s">
        <v>125</v>
      </c>
      <c r="J10" s="86"/>
      <c r="K10" s="92" t="s">
        <v>151</v>
      </c>
      <c r="L10" s="92"/>
      <c r="M10" s="92" t="s">
        <v>125</v>
      </c>
    </row>
    <row r="11" spans="1:13" ht="16.5" customHeight="1">
      <c r="A11" s="91"/>
      <c r="E11" s="145" t="s">
        <v>0</v>
      </c>
      <c r="F11" s="93"/>
      <c r="G11" s="94" t="s">
        <v>1</v>
      </c>
      <c r="H11" s="92"/>
      <c r="I11" s="94" t="s">
        <v>1</v>
      </c>
      <c r="J11" s="93"/>
      <c r="K11" s="94" t="s">
        <v>1</v>
      </c>
      <c r="L11" s="95"/>
      <c r="M11" s="94" t="s">
        <v>1</v>
      </c>
    </row>
    <row r="12" spans="1:13" ht="16.5" customHeight="1">
      <c r="A12" s="98" t="s">
        <v>2</v>
      </c>
      <c r="E12" s="146"/>
      <c r="F12" s="93"/>
      <c r="G12" s="96"/>
      <c r="H12" s="92"/>
      <c r="I12" s="97"/>
      <c r="J12" s="99"/>
      <c r="K12" s="96"/>
      <c r="L12" s="97"/>
      <c r="M12" s="97"/>
    </row>
    <row r="13" spans="1:13" ht="12" customHeight="1">
      <c r="E13" s="178"/>
      <c r="G13" s="176"/>
      <c r="H13" s="175"/>
      <c r="I13" s="175"/>
      <c r="J13" s="90"/>
      <c r="K13" s="176"/>
      <c r="L13" s="175"/>
      <c r="M13" s="175"/>
    </row>
    <row r="14" spans="1:13" ht="16.5" customHeight="1">
      <c r="A14" s="98" t="s">
        <v>3</v>
      </c>
      <c r="E14" s="178"/>
      <c r="G14" s="176"/>
      <c r="H14" s="175"/>
      <c r="I14" s="175"/>
      <c r="J14" s="90"/>
      <c r="K14" s="176"/>
      <c r="L14" s="175"/>
      <c r="M14" s="175"/>
    </row>
    <row r="15" spans="1:13" ht="12" customHeight="1">
      <c r="A15" s="100"/>
      <c r="E15" s="178"/>
      <c r="G15" s="176"/>
      <c r="H15" s="175"/>
      <c r="I15" s="175"/>
      <c r="J15" s="90"/>
      <c r="K15" s="176"/>
      <c r="L15" s="175"/>
      <c r="M15" s="175"/>
    </row>
    <row r="16" spans="1:13" ht="16.5" customHeight="1">
      <c r="A16" s="173" t="s">
        <v>4</v>
      </c>
      <c r="E16" s="178"/>
      <c r="G16" s="176">
        <v>700824238</v>
      </c>
      <c r="H16" s="175"/>
      <c r="I16" s="175">
        <v>613654534</v>
      </c>
      <c r="J16" s="174"/>
      <c r="K16" s="177">
        <v>386095620</v>
      </c>
      <c r="L16" s="174"/>
      <c r="M16" s="175">
        <v>415523283</v>
      </c>
    </row>
    <row r="17" spans="1:13" ht="16.5" customHeight="1">
      <c r="A17" s="173" t="s">
        <v>155</v>
      </c>
      <c r="G17" s="176"/>
      <c r="K17" s="176"/>
    </row>
    <row r="18" spans="1:13" ht="16.5" customHeight="1">
      <c r="B18" s="173" t="s">
        <v>149</v>
      </c>
      <c r="E18" s="179"/>
      <c r="F18" s="180"/>
      <c r="G18" s="176">
        <v>400103341</v>
      </c>
      <c r="H18" s="175"/>
      <c r="I18" s="175">
        <v>400103341</v>
      </c>
      <c r="J18" s="174"/>
      <c r="K18" s="177">
        <v>400000000</v>
      </c>
      <c r="L18" s="174"/>
      <c r="M18" s="175">
        <v>400000000</v>
      </c>
    </row>
    <row r="19" spans="1:13" ht="16.5" customHeight="1">
      <c r="A19" s="173" t="s">
        <v>5</v>
      </c>
      <c r="E19" s="179">
        <v>8</v>
      </c>
      <c r="G19" s="176">
        <v>823514185</v>
      </c>
      <c r="H19" s="175"/>
      <c r="I19" s="175">
        <v>841660045</v>
      </c>
      <c r="J19" s="174"/>
      <c r="K19" s="177">
        <v>752441863</v>
      </c>
      <c r="L19" s="174"/>
      <c r="M19" s="175">
        <v>753528893</v>
      </c>
    </row>
    <row r="20" spans="1:13" ht="16.5" customHeight="1">
      <c r="A20" s="103" t="s">
        <v>160</v>
      </c>
      <c r="E20" s="179">
        <v>19</v>
      </c>
      <c r="F20" s="180"/>
      <c r="G20" s="176">
        <v>0</v>
      </c>
      <c r="H20" s="175"/>
      <c r="I20" s="175">
        <v>0</v>
      </c>
      <c r="J20" s="181"/>
      <c r="K20" s="177">
        <v>9500395</v>
      </c>
      <c r="L20" s="181"/>
      <c r="M20" s="175">
        <v>5943496</v>
      </c>
    </row>
    <row r="21" spans="1:13" ht="16.5" customHeight="1">
      <c r="A21" s="173" t="s">
        <v>84</v>
      </c>
      <c r="E21" s="178"/>
      <c r="G21" s="208"/>
      <c r="H21" s="175"/>
      <c r="I21" s="174"/>
      <c r="J21" s="174"/>
      <c r="K21" s="177"/>
      <c r="L21" s="174"/>
      <c r="M21" s="174"/>
    </row>
    <row r="22" spans="1:13" ht="16.5" customHeight="1">
      <c r="B22" s="173" t="s">
        <v>85</v>
      </c>
      <c r="E22" s="178">
        <v>19</v>
      </c>
      <c r="G22" s="176">
        <v>0</v>
      </c>
      <c r="H22" s="175"/>
      <c r="I22" s="175">
        <v>0</v>
      </c>
      <c r="J22" s="174"/>
      <c r="K22" s="177">
        <v>25780519</v>
      </c>
      <c r="L22" s="174"/>
      <c r="M22" s="175">
        <v>87844476</v>
      </c>
    </row>
    <row r="23" spans="1:13" ht="16.5" customHeight="1">
      <c r="A23" s="173" t="s">
        <v>86</v>
      </c>
      <c r="E23" s="178">
        <v>9</v>
      </c>
      <c r="G23" s="177">
        <v>897469888</v>
      </c>
      <c r="H23" s="175"/>
      <c r="I23" s="175">
        <v>756986522</v>
      </c>
      <c r="J23" s="174"/>
      <c r="K23" s="177">
        <v>551912465</v>
      </c>
      <c r="L23" s="174"/>
      <c r="M23" s="175">
        <v>449224044</v>
      </c>
    </row>
    <row r="24" spans="1:13" ht="16.5" customHeight="1">
      <c r="A24" s="173" t="s">
        <v>87</v>
      </c>
      <c r="E24" s="178"/>
      <c r="G24" s="101">
        <v>15930964</v>
      </c>
      <c r="H24" s="175"/>
      <c r="I24" s="102">
        <v>15179023</v>
      </c>
      <c r="J24" s="174"/>
      <c r="K24" s="101">
        <v>1355725</v>
      </c>
      <c r="L24" s="174"/>
      <c r="M24" s="102">
        <v>1423829</v>
      </c>
    </row>
    <row r="25" spans="1:13" ht="12" customHeight="1">
      <c r="E25" s="178"/>
      <c r="G25" s="176"/>
      <c r="H25" s="175"/>
      <c r="I25" s="175"/>
      <c r="J25" s="90"/>
      <c r="K25" s="176"/>
      <c r="L25" s="175"/>
      <c r="M25" s="175"/>
    </row>
    <row r="26" spans="1:13" ht="16.5" customHeight="1">
      <c r="A26" s="98" t="s">
        <v>6</v>
      </c>
      <c r="E26" s="178"/>
      <c r="G26" s="101">
        <f>SUM(G15:G24)</f>
        <v>2837842616</v>
      </c>
      <c r="H26" s="175"/>
      <c r="I26" s="102">
        <f>SUM(I16:I24)</f>
        <v>2627583465</v>
      </c>
      <c r="J26" s="90"/>
      <c r="K26" s="101">
        <f>SUM(K16:K24)</f>
        <v>2127086587</v>
      </c>
      <c r="L26" s="175"/>
      <c r="M26" s="102">
        <f>SUM(M16:M24)</f>
        <v>2113488021</v>
      </c>
    </row>
    <row r="27" spans="1:13" ht="16.5" customHeight="1">
      <c r="E27" s="178"/>
      <c r="G27" s="176"/>
      <c r="H27" s="175"/>
      <c r="I27" s="175"/>
      <c r="J27" s="90"/>
      <c r="K27" s="176"/>
      <c r="L27" s="175"/>
      <c r="M27" s="175"/>
    </row>
    <row r="28" spans="1:13" ht="16.5" customHeight="1">
      <c r="A28" s="98" t="s">
        <v>7</v>
      </c>
      <c r="E28" s="178"/>
      <c r="G28" s="176"/>
      <c r="H28" s="175"/>
      <c r="I28" s="175"/>
      <c r="J28" s="90"/>
      <c r="K28" s="176"/>
      <c r="L28" s="175"/>
      <c r="M28" s="175"/>
    </row>
    <row r="29" spans="1:13" ht="12" customHeight="1">
      <c r="E29" s="178"/>
      <c r="G29" s="176"/>
      <c r="H29" s="175"/>
      <c r="I29" s="175"/>
      <c r="J29" s="90"/>
      <c r="K29" s="176"/>
      <c r="L29" s="175"/>
      <c r="M29" s="175"/>
    </row>
    <row r="30" spans="1:13" ht="16.5" customHeight="1">
      <c r="A30" s="173" t="s">
        <v>88</v>
      </c>
      <c r="E30" s="178"/>
      <c r="G30" s="176">
        <v>3159700</v>
      </c>
      <c r="H30" s="175"/>
      <c r="I30" s="175">
        <v>3159700</v>
      </c>
      <c r="J30" s="175"/>
      <c r="K30" s="176">
        <v>0</v>
      </c>
      <c r="L30" s="175"/>
      <c r="M30" s="175">
        <v>0</v>
      </c>
    </row>
    <row r="31" spans="1:13" ht="16.5" customHeight="1">
      <c r="A31" s="173" t="s">
        <v>89</v>
      </c>
      <c r="E31" s="178">
        <v>10</v>
      </c>
      <c r="G31" s="177">
        <v>0</v>
      </c>
      <c r="H31" s="175"/>
      <c r="I31" s="174">
        <v>0</v>
      </c>
      <c r="J31" s="174"/>
      <c r="K31" s="177">
        <v>810767964</v>
      </c>
      <c r="L31" s="174"/>
      <c r="M31" s="174">
        <v>758113624</v>
      </c>
    </row>
    <row r="32" spans="1:13" ht="16.5" customHeight="1">
      <c r="A32" s="104" t="s">
        <v>48</v>
      </c>
      <c r="E32" s="178">
        <v>19</v>
      </c>
      <c r="G32" s="177">
        <v>0</v>
      </c>
      <c r="H32" s="175"/>
      <c r="I32" s="174">
        <v>0</v>
      </c>
      <c r="J32" s="174"/>
      <c r="K32" s="177">
        <v>85656175</v>
      </c>
      <c r="L32" s="174"/>
      <c r="M32" s="174">
        <v>272003387</v>
      </c>
    </row>
    <row r="33" spans="1:13" ht="16.5" customHeight="1">
      <c r="A33" s="103" t="s">
        <v>128</v>
      </c>
      <c r="E33" s="178">
        <v>11</v>
      </c>
      <c r="G33" s="177">
        <v>67126009</v>
      </c>
      <c r="H33" s="175"/>
      <c r="I33" s="174">
        <v>67126009</v>
      </c>
      <c r="J33" s="174"/>
      <c r="K33" s="177">
        <v>97902971</v>
      </c>
      <c r="L33" s="174"/>
      <c r="M33" s="174">
        <v>100102036</v>
      </c>
    </row>
    <row r="34" spans="1:13" ht="16.5" customHeight="1">
      <c r="A34" s="173" t="s">
        <v>72</v>
      </c>
      <c r="E34" s="178">
        <v>12</v>
      </c>
      <c r="G34" s="177">
        <v>1372228157</v>
      </c>
      <c r="H34" s="175"/>
      <c r="I34" s="174">
        <v>1377783207</v>
      </c>
      <c r="J34" s="174"/>
      <c r="K34" s="177">
        <v>864748477</v>
      </c>
      <c r="L34" s="174"/>
      <c r="M34" s="174">
        <v>844041143</v>
      </c>
    </row>
    <row r="35" spans="1:13" ht="16.5" customHeight="1">
      <c r="A35" s="173" t="s">
        <v>137</v>
      </c>
      <c r="E35" s="178">
        <v>13</v>
      </c>
      <c r="G35" s="177">
        <v>305901165</v>
      </c>
      <c r="H35" s="175"/>
      <c r="I35" s="174">
        <v>751396243</v>
      </c>
      <c r="J35" s="174"/>
      <c r="K35" s="177">
        <v>228053020</v>
      </c>
      <c r="L35" s="174"/>
      <c r="M35" s="174">
        <v>233922700</v>
      </c>
    </row>
    <row r="36" spans="1:13" ht="16.5" customHeight="1">
      <c r="A36" s="173" t="s">
        <v>90</v>
      </c>
      <c r="E36" s="178">
        <v>12</v>
      </c>
      <c r="G36" s="177">
        <v>4314553</v>
      </c>
      <c r="H36" s="175"/>
      <c r="I36" s="174">
        <v>4473745</v>
      </c>
      <c r="J36" s="174"/>
      <c r="K36" s="177">
        <v>3800239</v>
      </c>
      <c r="L36" s="174"/>
      <c r="M36" s="174">
        <v>2088456</v>
      </c>
    </row>
    <row r="37" spans="1:13" ht="16.5" customHeight="1">
      <c r="A37" s="173" t="s">
        <v>91</v>
      </c>
      <c r="E37" s="178"/>
      <c r="G37" s="177">
        <v>43578513</v>
      </c>
      <c r="H37" s="175"/>
      <c r="I37" s="174">
        <v>34375144</v>
      </c>
      <c r="J37" s="174"/>
      <c r="K37" s="177">
        <v>22540161</v>
      </c>
      <c r="L37" s="174"/>
      <c r="M37" s="174">
        <v>17912280</v>
      </c>
    </row>
    <row r="38" spans="1:13" ht="16.5" customHeight="1">
      <c r="A38" s="173" t="s">
        <v>65</v>
      </c>
      <c r="E38" s="178"/>
      <c r="G38" s="101">
        <v>15828720</v>
      </c>
      <c r="H38" s="175"/>
      <c r="I38" s="102">
        <v>17497489</v>
      </c>
      <c r="J38" s="174"/>
      <c r="K38" s="101">
        <v>8536715</v>
      </c>
      <c r="L38" s="174"/>
      <c r="M38" s="102">
        <v>8508433</v>
      </c>
    </row>
    <row r="39" spans="1:13" ht="12" customHeight="1">
      <c r="E39" s="178"/>
      <c r="G39" s="176"/>
      <c r="H39" s="175"/>
      <c r="I39" s="175"/>
      <c r="J39" s="90"/>
      <c r="K39" s="176"/>
      <c r="L39" s="175"/>
      <c r="M39" s="175"/>
    </row>
    <row r="40" spans="1:13" ht="16.5" customHeight="1">
      <c r="A40" s="98" t="s">
        <v>8</v>
      </c>
      <c r="E40" s="178"/>
      <c r="G40" s="101">
        <f>SUM(G30:G38)</f>
        <v>1812136817</v>
      </c>
      <c r="H40" s="175"/>
      <c r="I40" s="102">
        <f>SUM(I30:I38)</f>
        <v>2255811537</v>
      </c>
      <c r="J40" s="90"/>
      <c r="K40" s="101">
        <f>SUM(K30:K38)</f>
        <v>2122005722</v>
      </c>
      <c r="L40" s="175"/>
      <c r="M40" s="102">
        <f>SUM(M30:M38)</f>
        <v>2236692059</v>
      </c>
    </row>
    <row r="41" spans="1:13" ht="12" customHeight="1">
      <c r="E41" s="178"/>
      <c r="G41" s="176"/>
      <c r="H41" s="175"/>
      <c r="I41" s="175"/>
      <c r="J41" s="90"/>
      <c r="K41" s="176"/>
      <c r="L41" s="175"/>
      <c r="M41" s="175"/>
    </row>
    <row r="42" spans="1:13" ht="16.5" customHeight="1" thickBot="1">
      <c r="A42" s="86" t="s">
        <v>9</v>
      </c>
      <c r="E42" s="178"/>
      <c r="G42" s="105">
        <f>+G26+G40</f>
        <v>4649979433</v>
      </c>
      <c r="H42" s="174"/>
      <c r="I42" s="106">
        <f>+I26+I40</f>
        <v>4883395002</v>
      </c>
      <c r="J42" s="90"/>
      <c r="K42" s="105">
        <f>+K26+K40</f>
        <v>4249092309</v>
      </c>
      <c r="L42" s="174"/>
      <c r="M42" s="106">
        <f>+M26+M40</f>
        <v>4350180080</v>
      </c>
    </row>
    <row r="43" spans="1:13" ht="16.5" customHeight="1" thickTop="1">
      <c r="A43" s="86"/>
      <c r="E43" s="178"/>
      <c r="G43" s="107"/>
      <c r="H43" s="107"/>
      <c r="I43" s="107"/>
      <c r="K43" s="107"/>
      <c r="L43" s="107"/>
      <c r="M43" s="107"/>
    </row>
    <row r="44" spans="1:13" ht="16.5" customHeight="1">
      <c r="A44" s="86"/>
      <c r="E44" s="190"/>
      <c r="G44" s="107"/>
      <c r="H44" s="107"/>
      <c r="I44" s="107"/>
      <c r="K44" s="107"/>
      <c r="L44" s="107"/>
      <c r="M44" s="107"/>
    </row>
    <row r="45" spans="1:13" ht="16.5" customHeight="1">
      <c r="A45" s="86"/>
      <c r="E45" s="178"/>
      <c r="G45" s="107"/>
      <c r="H45" s="107"/>
      <c r="I45" s="107"/>
      <c r="K45" s="107"/>
      <c r="L45" s="107"/>
      <c r="M45" s="107"/>
    </row>
    <row r="46" spans="1:13" ht="11.25" customHeight="1">
      <c r="A46" s="86"/>
      <c r="E46" s="178"/>
      <c r="G46" s="107"/>
      <c r="H46" s="107"/>
      <c r="I46" s="107"/>
      <c r="K46" s="107"/>
      <c r="L46" s="107"/>
      <c r="M46" s="107"/>
    </row>
    <row r="47" spans="1:13" ht="16.5" customHeight="1">
      <c r="A47" s="236" t="s">
        <v>10</v>
      </c>
      <c r="B47" s="236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</row>
    <row r="48" spans="1:13" ht="20.100000000000001" customHeight="1">
      <c r="E48" s="178"/>
      <c r="G48" s="84"/>
      <c r="H48" s="84"/>
      <c r="I48" s="84"/>
      <c r="K48" s="84"/>
      <c r="L48" s="84"/>
      <c r="M48" s="84"/>
    </row>
    <row r="49" spans="1:13" ht="21.95" customHeight="1">
      <c r="A49" s="88" t="s">
        <v>173</v>
      </c>
      <c r="B49" s="88"/>
      <c r="C49" s="88"/>
      <c r="D49" s="88"/>
      <c r="E49" s="143"/>
      <c r="F49" s="88"/>
      <c r="G49" s="89"/>
      <c r="H49" s="89"/>
      <c r="I49" s="89"/>
      <c r="J49" s="88"/>
      <c r="K49" s="89"/>
      <c r="L49" s="89"/>
      <c r="M49" s="89"/>
    </row>
    <row r="50" spans="1:13" ht="16.5" customHeight="1">
      <c r="A50" s="86" t="s">
        <v>111</v>
      </c>
      <c r="E50" s="178"/>
      <c r="G50" s="84"/>
      <c r="H50" s="84"/>
      <c r="I50" s="84"/>
      <c r="K50" s="84"/>
      <c r="L50" s="84"/>
      <c r="M50" s="84"/>
    </row>
    <row r="51" spans="1:13" ht="16.5" customHeight="1">
      <c r="A51" s="86" t="s">
        <v>129</v>
      </c>
      <c r="E51" s="178"/>
      <c r="G51" s="84"/>
      <c r="H51" s="84"/>
      <c r="I51" s="84"/>
      <c r="K51" s="84"/>
      <c r="L51" s="84"/>
      <c r="M51" s="84"/>
    </row>
    <row r="52" spans="1:13" ht="16.5" customHeight="1">
      <c r="A52" s="87" t="str">
        <f>+A3</f>
        <v>As at 30 June 2021</v>
      </c>
      <c r="B52" s="88"/>
      <c r="C52" s="88"/>
      <c r="D52" s="88"/>
      <c r="E52" s="143"/>
      <c r="F52" s="88"/>
      <c r="G52" s="89"/>
      <c r="H52" s="89"/>
      <c r="I52" s="89"/>
      <c r="J52" s="88"/>
      <c r="K52" s="89"/>
      <c r="L52" s="89"/>
      <c r="M52" s="89"/>
    </row>
    <row r="53" spans="1:13" ht="16.5" customHeight="1">
      <c r="A53" s="108"/>
      <c r="B53" s="109"/>
      <c r="C53" s="109"/>
      <c r="D53" s="109"/>
      <c r="E53" s="147"/>
      <c r="F53" s="109"/>
      <c r="G53" s="107"/>
      <c r="H53" s="107"/>
      <c r="I53" s="107"/>
      <c r="J53" s="109"/>
      <c r="K53" s="107"/>
      <c r="L53" s="107"/>
      <c r="M53" s="107"/>
    </row>
    <row r="54" spans="1:13" ht="16.5" customHeight="1">
      <c r="A54" s="108"/>
      <c r="B54" s="109"/>
      <c r="C54" s="109"/>
      <c r="D54" s="109"/>
      <c r="E54" s="147"/>
      <c r="F54" s="109"/>
      <c r="G54" s="107"/>
      <c r="H54" s="107"/>
      <c r="I54" s="107"/>
      <c r="J54" s="109"/>
      <c r="K54" s="107"/>
      <c r="L54" s="107"/>
      <c r="M54" s="107"/>
    </row>
    <row r="55" spans="1:13" ht="16.5" customHeight="1">
      <c r="E55" s="178"/>
      <c r="G55" s="235" t="s">
        <v>43</v>
      </c>
      <c r="H55" s="235"/>
      <c r="I55" s="235"/>
      <c r="J55" s="86"/>
      <c r="K55" s="235" t="s">
        <v>64</v>
      </c>
      <c r="L55" s="235"/>
      <c r="M55" s="235"/>
    </row>
    <row r="56" spans="1:13" ht="16.5" customHeight="1">
      <c r="E56" s="178"/>
      <c r="G56" s="234" t="s">
        <v>150</v>
      </c>
      <c r="H56" s="234"/>
      <c r="I56" s="234"/>
      <c r="K56" s="234" t="s">
        <v>150</v>
      </c>
      <c r="L56" s="234"/>
      <c r="M56" s="234"/>
    </row>
    <row r="57" spans="1:13" ht="16.5" customHeight="1">
      <c r="E57" s="178"/>
      <c r="G57" s="95" t="s">
        <v>45</v>
      </c>
      <c r="H57" s="169"/>
      <c r="I57" s="95" t="s">
        <v>144</v>
      </c>
      <c r="K57" s="95" t="s">
        <v>45</v>
      </c>
      <c r="L57" s="169"/>
      <c r="M57" s="95" t="s">
        <v>144</v>
      </c>
    </row>
    <row r="58" spans="1:13" ht="16.5" customHeight="1">
      <c r="E58" s="178"/>
      <c r="G58" s="198" t="s">
        <v>175</v>
      </c>
      <c r="H58" s="22"/>
      <c r="I58" s="198" t="s">
        <v>31</v>
      </c>
      <c r="J58" s="23"/>
      <c r="K58" s="198" t="s">
        <v>175</v>
      </c>
      <c r="M58" s="92" t="s">
        <v>31</v>
      </c>
    </row>
    <row r="59" spans="1:13" ht="16.5" customHeight="1">
      <c r="A59" s="91"/>
      <c r="E59" s="144"/>
      <c r="F59" s="86"/>
      <c r="G59" s="92" t="s">
        <v>151</v>
      </c>
      <c r="H59" s="92"/>
      <c r="I59" s="92" t="s">
        <v>125</v>
      </c>
      <c r="J59" s="86"/>
      <c r="K59" s="92" t="s">
        <v>151</v>
      </c>
      <c r="L59" s="92"/>
      <c r="M59" s="92" t="s">
        <v>125</v>
      </c>
    </row>
    <row r="60" spans="1:13" ht="16.5" customHeight="1">
      <c r="A60" s="86"/>
      <c r="E60" s="145" t="s">
        <v>0</v>
      </c>
      <c r="F60" s="93"/>
      <c r="G60" s="94" t="s">
        <v>1</v>
      </c>
      <c r="H60" s="92"/>
      <c r="I60" s="94" t="s">
        <v>1</v>
      </c>
      <c r="J60" s="93"/>
      <c r="K60" s="94" t="s">
        <v>1</v>
      </c>
      <c r="L60" s="95"/>
      <c r="M60" s="94" t="s">
        <v>1</v>
      </c>
    </row>
    <row r="61" spans="1:13" ht="16.5" customHeight="1">
      <c r="A61" s="86"/>
      <c r="E61" s="146"/>
      <c r="F61" s="93"/>
      <c r="G61" s="110"/>
      <c r="H61" s="92"/>
      <c r="I61" s="95"/>
      <c r="J61" s="93"/>
      <c r="K61" s="110"/>
      <c r="L61" s="95"/>
      <c r="M61" s="95"/>
    </row>
    <row r="62" spans="1:13" ht="16.5" customHeight="1">
      <c r="A62" s="86" t="s">
        <v>92</v>
      </c>
      <c r="E62" s="178"/>
      <c r="G62" s="111"/>
      <c r="H62" s="84"/>
      <c r="I62" s="84"/>
      <c r="K62" s="111"/>
      <c r="L62" s="84"/>
      <c r="M62" s="84"/>
    </row>
    <row r="63" spans="1:13" ht="16.5" customHeight="1">
      <c r="E63" s="178"/>
      <c r="G63" s="111"/>
      <c r="H63" s="84"/>
      <c r="I63" s="84"/>
      <c r="K63" s="111"/>
      <c r="L63" s="84"/>
      <c r="M63" s="84"/>
    </row>
    <row r="64" spans="1:13" ht="16.5" customHeight="1">
      <c r="A64" s="86" t="s">
        <v>11</v>
      </c>
      <c r="E64" s="178"/>
      <c r="G64" s="111"/>
      <c r="H64" s="84"/>
      <c r="I64" s="84"/>
      <c r="K64" s="111"/>
      <c r="L64" s="84"/>
      <c r="M64" s="84"/>
    </row>
    <row r="65" spans="1:13" ht="16.5" customHeight="1">
      <c r="A65" s="86"/>
      <c r="E65" s="178"/>
      <c r="G65" s="111"/>
      <c r="H65" s="84"/>
      <c r="I65" s="84"/>
      <c r="K65" s="111"/>
      <c r="L65" s="84"/>
      <c r="M65" s="84"/>
    </row>
    <row r="66" spans="1:13" ht="16.5" customHeight="1">
      <c r="A66" s="173" t="s">
        <v>12</v>
      </c>
      <c r="E66" s="178">
        <v>14</v>
      </c>
      <c r="G66" s="177">
        <v>356088810</v>
      </c>
      <c r="H66" s="175"/>
      <c r="I66" s="175">
        <v>365997505</v>
      </c>
      <c r="J66" s="181"/>
      <c r="K66" s="177">
        <v>300578382</v>
      </c>
      <c r="L66" s="182"/>
      <c r="M66" s="175">
        <v>297744435</v>
      </c>
    </row>
    <row r="67" spans="1:13" ht="16.5" customHeight="1">
      <c r="A67" s="173" t="s">
        <v>30</v>
      </c>
      <c r="E67" s="178"/>
      <c r="G67" s="177">
        <v>54612727</v>
      </c>
      <c r="H67" s="175"/>
      <c r="I67" s="175">
        <v>50248814</v>
      </c>
      <c r="J67" s="181"/>
      <c r="K67" s="177">
        <v>44333621</v>
      </c>
      <c r="L67" s="182"/>
      <c r="M67" s="175">
        <v>41414609</v>
      </c>
    </row>
    <row r="68" spans="1:13" ht="16.5" customHeight="1">
      <c r="A68" s="173" t="s">
        <v>135</v>
      </c>
      <c r="E68" s="178"/>
      <c r="G68" s="177">
        <v>11350284</v>
      </c>
      <c r="H68" s="175"/>
      <c r="I68" s="175">
        <v>10888551</v>
      </c>
      <c r="J68" s="181"/>
      <c r="K68" s="177">
        <v>4681840</v>
      </c>
      <c r="L68" s="182"/>
      <c r="M68" s="175">
        <v>3722655</v>
      </c>
    </row>
    <row r="69" spans="1:13" ht="16.5" customHeight="1">
      <c r="A69" s="173" t="s">
        <v>93</v>
      </c>
      <c r="E69" s="178"/>
      <c r="G69" s="101">
        <v>13528168</v>
      </c>
      <c r="H69" s="175"/>
      <c r="I69" s="102">
        <v>9501461</v>
      </c>
      <c r="J69" s="181"/>
      <c r="K69" s="101">
        <v>5707563</v>
      </c>
      <c r="L69" s="182"/>
      <c r="M69" s="102">
        <v>3356738</v>
      </c>
    </row>
    <row r="70" spans="1:13" ht="16.5" customHeight="1">
      <c r="E70" s="178"/>
      <c r="G70" s="111"/>
      <c r="H70" s="84"/>
      <c r="I70" s="84"/>
      <c r="K70" s="111"/>
      <c r="L70" s="84"/>
      <c r="M70" s="84"/>
    </row>
    <row r="71" spans="1:13" ht="16.5" customHeight="1">
      <c r="A71" s="86" t="s">
        <v>13</v>
      </c>
      <c r="E71" s="178"/>
      <c r="G71" s="112">
        <f>SUM(G66:G69)</f>
        <v>435579989</v>
      </c>
      <c r="H71" s="84"/>
      <c r="I71" s="89">
        <f>SUM(I66:I69)</f>
        <v>436636331</v>
      </c>
      <c r="K71" s="112">
        <f>SUM(K66:K69)</f>
        <v>355301406</v>
      </c>
      <c r="L71" s="84"/>
      <c r="M71" s="89">
        <f>SUM(M66:M69)</f>
        <v>346238437</v>
      </c>
    </row>
    <row r="72" spans="1:13" ht="16.5" customHeight="1">
      <c r="A72" s="86"/>
      <c r="E72" s="178"/>
      <c r="G72" s="113"/>
      <c r="H72" s="84"/>
      <c r="I72" s="107"/>
      <c r="K72" s="113"/>
      <c r="L72" s="84"/>
      <c r="M72" s="107"/>
    </row>
    <row r="73" spans="1:13" ht="16.5" customHeight="1">
      <c r="A73" s="86" t="s">
        <v>14</v>
      </c>
      <c r="E73" s="178"/>
      <c r="G73" s="111"/>
      <c r="H73" s="84"/>
      <c r="I73" s="84"/>
      <c r="K73" s="111"/>
      <c r="L73" s="84"/>
      <c r="M73" s="84"/>
    </row>
    <row r="74" spans="1:13" ht="16.5" customHeight="1">
      <c r="E74" s="178"/>
      <c r="G74" s="111"/>
      <c r="H74" s="84"/>
      <c r="I74" s="84"/>
      <c r="K74" s="111"/>
      <c r="L74" s="84"/>
      <c r="M74" s="84"/>
    </row>
    <row r="75" spans="1:13" ht="16.5" customHeight="1">
      <c r="A75" s="173" t="s">
        <v>136</v>
      </c>
      <c r="E75" s="178"/>
      <c r="G75" s="111">
        <v>160938981</v>
      </c>
      <c r="H75" s="84"/>
      <c r="I75" s="84">
        <v>296120833</v>
      </c>
      <c r="J75" s="183"/>
      <c r="K75" s="111">
        <v>152152451</v>
      </c>
      <c r="L75" s="103"/>
      <c r="M75" s="175">
        <v>151677966</v>
      </c>
    </row>
    <row r="76" spans="1:13" ht="16.5" customHeight="1">
      <c r="A76" s="173" t="s">
        <v>15</v>
      </c>
      <c r="E76" s="178">
        <v>15</v>
      </c>
      <c r="G76" s="101">
        <v>59225417</v>
      </c>
      <c r="H76" s="175"/>
      <c r="I76" s="102">
        <v>61825186</v>
      </c>
      <c r="J76" s="181"/>
      <c r="K76" s="101">
        <v>39252136</v>
      </c>
      <c r="L76" s="182"/>
      <c r="M76" s="102">
        <v>37959927</v>
      </c>
    </row>
    <row r="77" spans="1:13" ht="16.5" customHeight="1">
      <c r="E77" s="178"/>
      <c r="G77" s="111"/>
      <c r="H77" s="84"/>
      <c r="I77" s="84"/>
      <c r="K77" s="111"/>
      <c r="L77" s="84"/>
      <c r="M77" s="84"/>
    </row>
    <row r="78" spans="1:13" ht="16.5" customHeight="1">
      <c r="A78" s="86" t="s">
        <v>16</v>
      </c>
      <c r="E78" s="178"/>
      <c r="G78" s="112">
        <f>SUM(G75:G76)</f>
        <v>220164398</v>
      </c>
      <c r="H78" s="84"/>
      <c r="I78" s="89">
        <f>SUM(I75:I76)</f>
        <v>357946019</v>
      </c>
      <c r="K78" s="112">
        <f>SUM(K75:K76)</f>
        <v>191404587</v>
      </c>
      <c r="L78" s="84"/>
      <c r="M78" s="89">
        <f>SUM(M75:M76)</f>
        <v>189637893</v>
      </c>
    </row>
    <row r="79" spans="1:13" ht="16.5" customHeight="1">
      <c r="E79" s="178"/>
      <c r="G79" s="111"/>
      <c r="H79" s="84"/>
      <c r="I79" s="84"/>
      <c r="K79" s="111"/>
      <c r="L79" s="84"/>
      <c r="M79" s="84"/>
    </row>
    <row r="80" spans="1:13" ht="16.5" customHeight="1">
      <c r="A80" s="86" t="s">
        <v>17</v>
      </c>
      <c r="E80" s="178"/>
      <c r="G80" s="112">
        <f>+G71+G78</f>
        <v>655744387</v>
      </c>
      <c r="H80" s="84"/>
      <c r="I80" s="89">
        <f>+I71+I78</f>
        <v>794582350</v>
      </c>
      <c r="K80" s="112">
        <f>+K71+K78</f>
        <v>546705993</v>
      </c>
      <c r="L80" s="84"/>
      <c r="M80" s="89">
        <f>+M71+M78</f>
        <v>535876330</v>
      </c>
    </row>
    <row r="81" spans="1:13" ht="16.5" customHeight="1">
      <c r="E81" s="178"/>
      <c r="G81" s="84"/>
      <c r="H81" s="84"/>
      <c r="I81" s="84"/>
      <c r="K81" s="84"/>
      <c r="L81" s="84"/>
      <c r="M81" s="84"/>
    </row>
    <row r="82" spans="1:13" ht="16.5" customHeight="1">
      <c r="E82" s="190"/>
      <c r="G82" s="84"/>
      <c r="H82" s="84"/>
      <c r="I82" s="84"/>
      <c r="K82" s="84"/>
      <c r="L82" s="84"/>
      <c r="M82" s="84"/>
    </row>
    <row r="83" spans="1:13" ht="16.5" customHeight="1">
      <c r="E83" s="190"/>
      <c r="G83" s="84"/>
      <c r="H83" s="84"/>
      <c r="I83" s="84"/>
      <c r="K83" s="84"/>
      <c r="L83" s="84"/>
      <c r="M83" s="84"/>
    </row>
    <row r="84" spans="1:13" ht="16.5" customHeight="1">
      <c r="E84" s="190"/>
      <c r="G84" s="84"/>
      <c r="H84" s="84"/>
      <c r="I84" s="84"/>
      <c r="K84" s="84"/>
      <c r="L84" s="84"/>
      <c r="M84" s="84"/>
    </row>
    <row r="85" spans="1:13" ht="16.5" customHeight="1">
      <c r="E85" s="190"/>
      <c r="G85" s="84"/>
      <c r="H85" s="84"/>
      <c r="I85" s="84"/>
      <c r="K85" s="84"/>
      <c r="L85" s="84"/>
      <c r="M85" s="84"/>
    </row>
    <row r="86" spans="1:13" ht="16.5" customHeight="1">
      <c r="E86" s="190"/>
      <c r="G86" s="84"/>
      <c r="H86" s="84"/>
      <c r="I86" s="84"/>
      <c r="K86" s="84"/>
      <c r="L86" s="84"/>
      <c r="M86" s="84"/>
    </row>
    <row r="87" spans="1:13" ht="16.5" customHeight="1">
      <c r="E87" s="190"/>
      <c r="G87" s="84"/>
      <c r="H87" s="84"/>
      <c r="I87" s="84"/>
      <c r="K87" s="84"/>
      <c r="L87" s="84"/>
      <c r="M87" s="84"/>
    </row>
    <row r="88" spans="1:13" ht="16.5" customHeight="1">
      <c r="E88" s="190"/>
      <c r="G88" s="84"/>
      <c r="H88" s="84"/>
      <c r="I88" s="84"/>
      <c r="K88" s="84"/>
      <c r="L88" s="84"/>
      <c r="M88" s="84"/>
    </row>
    <row r="89" spans="1:13" ht="16.5" customHeight="1">
      <c r="E89" s="178"/>
      <c r="G89" s="84"/>
      <c r="H89" s="84"/>
      <c r="I89" s="84"/>
      <c r="K89" s="84"/>
      <c r="L89" s="84"/>
      <c r="M89" s="84"/>
    </row>
    <row r="90" spans="1:13" ht="21" customHeight="1">
      <c r="E90" s="178"/>
      <c r="G90" s="84"/>
      <c r="H90" s="84"/>
      <c r="I90" s="84"/>
      <c r="K90" s="84"/>
      <c r="L90" s="84"/>
      <c r="M90" s="84"/>
    </row>
    <row r="91" spans="1:13" ht="16.5" customHeight="1">
      <c r="E91" s="178"/>
      <c r="G91" s="84"/>
      <c r="H91" s="84"/>
      <c r="I91" s="84"/>
      <c r="K91" s="84"/>
      <c r="L91" s="84"/>
      <c r="M91" s="84"/>
    </row>
    <row r="92" spans="1:13" ht="18" customHeight="1">
      <c r="E92" s="178"/>
      <c r="G92" s="84"/>
      <c r="H92" s="84"/>
      <c r="I92" s="84"/>
      <c r="K92" s="84"/>
      <c r="L92" s="84"/>
      <c r="M92" s="84"/>
    </row>
    <row r="93" spans="1:13" ht="16.5" customHeight="1">
      <c r="E93" s="178"/>
      <c r="G93" s="84"/>
      <c r="H93" s="84"/>
      <c r="I93" s="84"/>
      <c r="K93" s="84"/>
      <c r="L93" s="84"/>
      <c r="M93" s="84"/>
    </row>
    <row r="94" spans="1:13" ht="19.5" customHeight="1">
      <c r="E94" s="178"/>
      <c r="G94" s="84"/>
      <c r="H94" s="84"/>
      <c r="I94" s="84"/>
      <c r="K94" s="84"/>
      <c r="L94" s="84"/>
      <c r="M94" s="84"/>
    </row>
    <row r="95" spans="1:13" ht="11.25" customHeight="1">
      <c r="E95" s="178"/>
      <c r="G95" s="84"/>
      <c r="H95" s="84"/>
      <c r="I95" s="84"/>
      <c r="K95" s="84"/>
      <c r="L95" s="84"/>
      <c r="M95" s="84"/>
    </row>
    <row r="96" spans="1:13" ht="21.95" customHeight="1">
      <c r="A96" s="88" t="str">
        <f>A49</f>
        <v>The accompanying notes from part of these consolidated and company financial statements.</v>
      </c>
      <c r="B96" s="88"/>
      <c r="C96" s="88"/>
      <c r="D96" s="88"/>
      <c r="E96" s="143"/>
      <c r="F96" s="88"/>
      <c r="G96" s="89"/>
      <c r="H96" s="89"/>
      <c r="I96" s="89"/>
      <c r="J96" s="88"/>
      <c r="K96" s="89"/>
      <c r="L96" s="89"/>
      <c r="M96" s="89"/>
    </row>
    <row r="97" spans="1:13" ht="16.5" customHeight="1">
      <c r="A97" s="86" t="s">
        <v>111</v>
      </c>
      <c r="E97" s="178"/>
      <c r="G97" s="84"/>
      <c r="H97" s="84"/>
      <c r="I97" s="84"/>
      <c r="K97" s="84"/>
      <c r="L97" s="84"/>
      <c r="M97" s="84"/>
    </row>
    <row r="98" spans="1:13" ht="16.5" customHeight="1">
      <c r="A98" s="86" t="s">
        <v>129</v>
      </c>
      <c r="E98" s="178"/>
      <c r="G98" s="84"/>
      <c r="H98" s="84"/>
      <c r="I98" s="84"/>
      <c r="K98" s="84"/>
      <c r="L98" s="84"/>
      <c r="M98" s="84"/>
    </row>
    <row r="99" spans="1:13" ht="16.5" customHeight="1">
      <c r="A99" s="87" t="str">
        <f>A52</f>
        <v>As at 30 June 2021</v>
      </c>
      <c r="B99" s="88"/>
      <c r="C99" s="88"/>
      <c r="D99" s="88"/>
      <c r="E99" s="143"/>
      <c r="F99" s="88"/>
      <c r="G99" s="89"/>
      <c r="H99" s="89"/>
      <c r="I99" s="89"/>
      <c r="J99" s="88"/>
      <c r="K99" s="89"/>
      <c r="L99" s="89"/>
      <c r="M99" s="89"/>
    </row>
    <row r="100" spans="1:13" ht="16.5" customHeight="1">
      <c r="E100" s="178"/>
      <c r="G100" s="84"/>
      <c r="H100" s="84"/>
      <c r="I100" s="84"/>
      <c r="K100" s="84"/>
      <c r="L100" s="84"/>
      <c r="M100" s="84"/>
    </row>
    <row r="101" spans="1:13" ht="16.5" customHeight="1">
      <c r="E101" s="178"/>
      <c r="G101" s="84"/>
      <c r="H101" s="84"/>
      <c r="I101" s="84"/>
      <c r="K101" s="84"/>
      <c r="L101" s="84"/>
      <c r="M101" s="84"/>
    </row>
    <row r="102" spans="1:13" ht="16.5" customHeight="1">
      <c r="E102" s="178"/>
      <c r="G102" s="235" t="s">
        <v>43</v>
      </c>
      <c r="H102" s="235"/>
      <c r="I102" s="235"/>
      <c r="J102" s="86"/>
      <c r="K102" s="235" t="s">
        <v>64</v>
      </c>
      <c r="L102" s="235"/>
      <c r="M102" s="235"/>
    </row>
    <row r="103" spans="1:13" ht="16.5" customHeight="1">
      <c r="E103" s="178"/>
      <c r="G103" s="234" t="s">
        <v>150</v>
      </c>
      <c r="H103" s="234"/>
      <c r="I103" s="234"/>
      <c r="K103" s="234" t="s">
        <v>150</v>
      </c>
      <c r="L103" s="234"/>
      <c r="M103" s="234"/>
    </row>
    <row r="104" spans="1:13" ht="16.5" customHeight="1">
      <c r="E104" s="178"/>
      <c r="G104" s="95" t="s">
        <v>45</v>
      </c>
      <c r="H104" s="169"/>
      <c r="I104" s="95" t="s">
        <v>144</v>
      </c>
      <c r="K104" s="95" t="s">
        <v>45</v>
      </c>
      <c r="L104" s="169"/>
      <c r="M104" s="95" t="s">
        <v>144</v>
      </c>
    </row>
    <row r="105" spans="1:13" ht="16.350000000000001" customHeight="1">
      <c r="E105" s="178"/>
      <c r="G105" s="198" t="s">
        <v>175</v>
      </c>
      <c r="H105" s="22"/>
      <c r="I105" s="198" t="s">
        <v>31</v>
      </c>
      <c r="J105" s="23"/>
      <c r="K105" s="198" t="s">
        <v>175</v>
      </c>
      <c r="M105" s="92" t="s">
        <v>31</v>
      </c>
    </row>
    <row r="106" spans="1:13" ht="16.5" customHeight="1">
      <c r="A106" s="91"/>
      <c r="E106" s="144"/>
      <c r="F106" s="86"/>
      <c r="G106" s="92" t="s">
        <v>151</v>
      </c>
      <c r="H106" s="92"/>
      <c r="I106" s="92" t="s">
        <v>125</v>
      </c>
      <c r="J106" s="86"/>
      <c r="K106" s="92" t="s">
        <v>151</v>
      </c>
      <c r="L106" s="92"/>
      <c r="M106" s="92" t="s">
        <v>125</v>
      </c>
    </row>
    <row r="107" spans="1:13" ht="16.5" customHeight="1">
      <c r="E107" s="144"/>
      <c r="F107" s="93"/>
      <c r="G107" s="94" t="s">
        <v>1</v>
      </c>
      <c r="H107" s="92"/>
      <c r="I107" s="94" t="s">
        <v>1</v>
      </c>
      <c r="J107" s="93"/>
      <c r="K107" s="94" t="s">
        <v>1</v>
      </c>
      <c r="L107" s="95"/>
      <c r="M107" s="94" t="s">
        <v>1</v>
      </c>
    </row>
    <row r="108" spans="1:13" ht="16.5" customHeight="1">
      <c r="A108" s="98"/>
      <c r="E108" s="146"/>
      <c r="F108" s="93"/>
      <c r="G108" s="110"/>
      <c r="H108" s="92"/>
      <c r="I108" s="95"/>
      <c r="J108" s="93"/>
      <c r="K108" s="110"/>
      <c r="L108" s="95"/>
      <c r="M108" s="95"/>
    </row>
    <row r="109" spans="1:13" ht="16.5" customHeight="1">
      <c r="A109" s="98" t="s">
        <v>66</v>
      </c>
      <c r="E109" s="146"/>
      <c r="F109" s="93"/>
      <c r="G109" s="110"/>
      <c r="H109" s="92"/>
      <c r="I109" s="95"/>
      <c r="J109" s="93"/>
      <c r="K109" s="110"/>
      <c r="L109" s="95"/>
      <c r="M109" s="95"/>
    </row>
    <row r="110" spans="1:13" ht="16.5" customHeight="1">
      <c r="E110" s="147"/>
      <c r="G110" s="111"/>
      <c r="H110" s="84"/>
      <c r="I110" s="84"/>
      <c r="K110" s="111"/>
      <c r="L110" s="84"/>
      <c r="M110" s="84"/>
    </row>
    <row r="111" spans="1:13" ht="16.5" customHeight="1">
      <c r="A111" s="173" t="s">
        <v>18</v>
      </c>
      <c r="E111" s="147"/>
      <c r="G111" s="111"/>
      <c r="H111" s="84"/>
      <c r="I111" s="84"/>
      <c r="K111" s="111"/>
      <c r="L111" s="84"/>
      <c r="M111" s="84"/>
    </row>
    <row r="112" spans="1:13" ht="16.5" customHeight="1">
      <c r="B112" s="173" t="s">
        <v>19</v>
      </c>
      <c r="E112" s="147"/>
      <c r="G112" s="111"/>
      <c r="H112" s="84"/>
      <c r="I112" s="84"/>
      <c r="K112" s="111"/>
      <c r="L112" s="84"/>
      <c r="M112" s="84"/>
    </row>
    <row r="113" spans="1:13" ht="16.5" customHeight="1">
      <c r="C113" s="173" t="s">
        <v>130</v>
      </c>
      <c r="E113" s="147"/>
      <c r="G113" s="111"/>
      <c r="H113" s="84"/>
      <c r="I113" s="84"/>
      <c r="K113" s="111"/>
      <c r="L113" s="84"/>
      <c r="M113" s="84"/>
    </row>
    <row r="114" spans="1:13" ht="16.5" customHeight="1" thickBot="1">
      <c r="D114" s="173" t="s">
        <v>131</v>
      </c>
      <c r="E114" s="147"/>
      <c r="G114" s="115">
        <v>2000000000</v>
      </c>
      <c r="H114" s="84"/>
      <c r="I114" s="116">
        <v>2000000000</v>
      </c>
      <c r="K114" s="115">
        <v>2000000000</v>
      </c>
      <c r="L114" s="84"/>
      <c r="M114" s="116">
        <v>2000000000</v>
      </c>
    </row>
    <row r="115" spans="1:13" ht="16.5" customHeight="1" thickTop="1">
      <c r="E115" s="147"/>
      <c r="G115" s="113"/>
      <c r="H115" s="84"/>
      <c r="I115" s="107"/>
      <c r="K115" s="113"/>
      <c r="L115" s="84"/>
      <c r="M115" s="107"/>
    </row>
    <row r="116" spans="1:13" ht="16.5" customHeight="1">
      <c r="A116" s="100"/>
      <c r="B116" s="173" t="s">
        <v>73</v>
      </c>
      <c r="C116" s="100"/>
      <c r="E116" s="147"/>
      <c r="G116" s="111"/>
      <c r="H116" s="84"/>
      <c r="I116" s="84"/>
      <c r="K116" s="111"/>
      <c r="L116" s="84"/>
      <c r="M116" s="84"/>
    </row>
    <row r="117" spans="1:13" ht="16.5" customHeight="1">
      <c r="A117" s="100"/>
      <c r="C117" s="173" t="s">
        <v>130</v>
      </c>
      <c r="E117" s="147"/>
      <c r="G117" s="111"/>
      <c r="H117" s="84"/>
      <c r="I117" s="84"/>
      <c r="K117" s="111"/>
      <c r="L117" s="84"/>
      <c r="M117" s="84"/>
    </row>
    <row r="118" spans="1:13" ht="16.5" customHeight="1">
      <c r="A118" s="100"/>
      <c r="D118" s="173" t="s">
        <v>132</v>
      </c>
      <c r="E118" s="147"/>
      <c r="G118" s="111">
        <v>2000000000</v>
      </c>
      <c r="H118" s="84"/>
      <c r="I118" s="84">
        <v>2000000000</v>
      </c>
      <c r="K118" s="111">
        <v>2000000000</v>
      </c>
      <c r="L118" s="84"/>
      <c r="M118" s="84">
        <v>2000000000</v>
      </c>
    </row>
    <row r="119" spans="1:13" ht="16.5" customHeight="1">
      <c r="A119" s="100" t="s">
        <v>201</v>
      </c>
      <c r="E119" s="147"/>
      <c r="G119" s="113">
        <v>1248938736</v>
      </c>
      <c r="H119" s="84"/>
      <c r="I119" s="107">
        <v>1248938736</v>
      </c>
      <c r="J119" s="90"/>
      <c r="K119" s="176">
        <v>1248938736</v>
      </c>
      <c r="L119" s="175"/>
      <c r="M119" s="175">
        <v>1248938736</v>
      </c>
    </row>
    <row r="120" spans="1:13" ht="16.5" customHeight="1">
      <c r="A120" s="100" t="s">
        <v>94</v>
      </c>
      <c r="E120" s="147"/>
      <c r="G120" s="111"/>
      <c r="H120" s="84"/>
      <c r="I120" s="84"/>
      <c r="K120" s="111"/>
      <c r="L120" s="84"/>
      <c r="M120" s="84"/>
    </row>
    <row r="121" spans="1:13" ht="16.5" customHeight="1">
      <c r="A121" s="100"/>
      <c r="B121" s="173" t="s">
        <v>95</v>
      </c>
      <c r="E121" s="147"/>
      <c r="G121" s="111">
        <v>94712575</v>
      </c>
      <c r="H121" s="84"/>
      <c r="I121" s="107">
        <v>94712575</v>
      </c>
      <c r="K121" s="177">
        <v>0</v>
      </c>
      <c r="L121" s="84"/>
      <c r="M121" s="174">
        <v>0</v>
      </c>
    </row>
    <row r="122" spans="1:13" ht="16.5" customHeight="1">
      <c r="A122" s="83" t="s">
        <v>20</v>
      </c>
      <c r="E122" s="147"/>
      <c r="G122" s="111"/>
      <c r="H122" s="84"/>
      <c r="I122" s="84"/>
      <c r="K122" s="111"/>
      <c r="L122" s="84"/>
      <c r="M122" s="84"/>
    </row>
    <row r="123" spans="1:13" ht="16.5" customHeight="1">
      <c r="A123" s="83"/>
      <c r="B123" s="173" t="s">
        <v>109</v>
      </c>
      <c r="G123" s="114"/>
      <c r="K123" s="114"/>
    </row>
    <row r="124" spans="1:13" ht="16.5" customHeight="1">
      <c r="A124" s="83"/>
      <c r="C124" s="83" t="s">
        <v>110</v>
      </c>
      <c r="E124" s="147"/>
      <c r="G124" s="111">
        <v>130650000</v>
      </c>
      <c r="H124" s="84"/>
      <c r="I124" s="84">
        <v>130650000</v>
      </c>
      <c r="K124" s="111">
        <v>130650000</v>
      </c>
      <c r="L124" s="84"/>
      <c r="M124" s="84">
        <v>130650000</v>
      </c>
    </row>
    <row r="125" spans="1:13" ht="16.5" customHeight="1">
      <c r="B125" s="173" t="s">
        <v>21</v>
      </c>
      <c r="E125" s="147"/>
      <c r="G125" s="177">
        <v>502519792</v>
      </c>
      <c r="H125" s="107"/>
      <c r="I125" s="84">
        <v>619522147</v>
      </c>
      <c r="J125" s="109"/>
      <c r="K125" s="177">
        <v>322797580</v>
      </c>
      <c r="L125" s="107"/>
      <c r="M125" s="175">
        <v>434715014</v>
      </c>
    </row>
    <row r="126" spans="1:13" ht="16.5" customHeight="1">
      <c r="A126" s="173" t="s">
        <v>103</v>
      </c>
      <c r="E126" s="147"/>
      <c r="G126" s="101">
        <v>6426784</v>
      </c>
      <c r="H126" s="107"/>
      <c r="I126" s="89">
        <v>-2889648</v>
      </c>
      <c r="K126" s="101">
        <v>0</v>
      </c>
      <c r="L126" s="107"/>
      <c r="M126" s="102">
        <v>0</v>
      </c>
    </row>
    <row r="127" spans="1:13" ht="16.5" customHeight="1">
      <c r="E127" s="147"/>
      <c r="G127" s="177"/>
      <c r="H127" s="107"/>
      <c r="I127" s="107"/>
      <c r="K127" s="177"/>
      <c r="L127" s="107"/>
      <c r="M127" s="174"/>
    </row>
    <row r="128" spans="1:13" ht="16.5" customHeight="1">
      <c r="A128" s="86" t="s">
        <v>133</v>
      </c>
      <c r="E128" s="147"/>
      <c r="G128" s="114"/>
      <c r="K128" s="114"/>
    </row>
    <row r="129" spans="1:13" ht="16.5" customHeight="1">
      <c r="A129" s="86"/>
      <c r="B129" s="86" t="s">
        <v>134</v>
      </c>
      <c r="E129" s="147"/>
      <c r="G129" s="113">
        <f>SUM(G118:G126)</f>
        <v>3983247887</v>
      </c>
      <c r="H129" s="107"/>
      <c r="I129" s="107">
        <f>SUM(I118:I126)</f>
        <v>4090933810</v>
      </c>
      <c r="K129" s="113">
        <f>SUM(K118:K126)</f>
        <v>3702386316</v>
      </c>
      <c r="L129" s="107"/>
      <c r="M129" s="107">
        <f>SUM(M118:M126)</f>
        <v>3814303750</v>
      </c>
    </row>
    <row r="130" spans="1:13" ht="16.5" customHeight="1">
      <c r="B130" s="173" t="s">
        <v>62</v>
      </c>
      <c r="E130" s="147"/>
      <c r="G130" s="101">
        <v>10987159</v>
      </c>
      <c r="H130" s="107"/>
      <c r="I130" s="89">
        <v>-2121158</v>
      </c>
      <c r="K130" s="101">
        <v>0</v>
      </c>
      <c r="L130" s="107"/>
      <c r="M130" s="102">
        <v>0</v>
      </c>
    </row>
    <row r="131" spans="1:13" ht="16.5" customHeight="1">
      <c r="A131" s="86"/>
      <c r="E131" s="147"/>
      <c r="G131" s="113"/>
      <c r="H131" s="107"/>
      <c r="I131" s="107"/>
      <c r="K131" s="177"/>
      <c r="L131" s="107"/>
      <c r="M131" s="174"/>
    </row>
    <row r="132" spans="1:13" ht="16.5" customHeight="1">
      <c r="A132" s="86" t="s">
        <v>50</v>
      </c>
      <c r="E132" s="147"/>
      <c r="G132" s="112">
        <f>SUM(G129:G130)</f>
        <v>3994235046</v>
      </c>
      <c r="H132" s="107"/>
      <c r="I132" s="89">
        <f>SUM(I129:I130)</f>
        <v>4088812652</v>
      </c>
      <c r="K132" s="112">
        <f>SUM(K129:K130)</f>
        <v>3702386316</v>
      </c>
      <c r="L132" s="107"/>
      <c r="M132" s="89">
        <f>SUM(M129:M130)</f>
        <v>3814303750</v>
      </c>
    </row>
    <row r="133" spans="1:13" ht="16.5" customHeight="1">
      <c r="A133" s="86"/>
      <c r="E133" s="147"/>
      <c r="G133" s="113"/>
      <c r="H133" s="107"/>
      <c r="I133" s="107"/>
      <c r="K133" s="113"/>
      <c r="L133" s="107"/>
      <c r="M133" s="107"/>
    </row>
    <row r="134" spans="1:13" ht="16.5" customHeight="1" thickBot="1">
      <c r="A134" s="86" t="s">
        <v>67</v>
      </c>
      <c r="B134" s="86"/>
      <c r="E134" s="178"/>
      <c r="G134" s="115">
        <f>+G132+G80</f>
        <v>4649979433</v>
      </c>
      <c r="H134" s="107"/>
      <c r="I134" s="116">
        <f>+I132+I80</f>
        <v>4883395002</v>
      </c>
      <c r="K134" s="115">
        <f>+K132+K80</f>
        <v>4249092309</v>
      </c>
      <c r="L134" s="107"/>
      <c r="M134" s="116">
        <f>+M132+M80</f>
        <v>4350180080</v>
      </c>
    </row>
    <row r="135" spans="1:13" ht="16.5" customHeight="1" thickTop="1">
      <c r="A135" s="86"/>
      <c r="B135" s="86"/>
      <c r="E135" s="178"/>
      <c r="G135" s="107"/>
      <c r="H135" s="107"/>
      <c r="I135" s="107"/>
      <c r="K135" s="107"/>
      <c r="L135" s="107"/>
      <c r="M135" s="107"/>
    </row>
    <row r="136" spans="1:13" ht="16.5" customHeight="1">
      <c r="A136" s="86"/>
      <c r="B136" s="86"/>
      <c r="E136" s="178"/>
      <c r="G136" s="212">
        <f>G134-G42</f>
        <v>0</v>
      </c>
      <c r="H136" s="107"/>
      <c r="I136" s="107"/>
      <c r="K136" s="107"/>
      <c r="L136" s="107"/>
      <c r="M136" s="107"/>
    </row>
    <row r="137" spans="1:13" ht="16.5" customHeight="1">
      <c r="A137" s="86"/>
      <c r="B137" s="86"/>
      <c r="E137" s="195"/>
      <c r="G137" s="107"/>
      <c r="H137" s="107"/>
      <c r="I137" s="107"/>
      <c r="K137" s="107"/>
      <c r="L137" s="107"/>
      <c r="M137" s="107"/>
    </row>
    <row r="138" spans="1:13" ht="16.5" customHeight="1">
      <c r="A138" s="86"/>
      <c r="B138" s="86"/>
      <c r="E138" s="195"/>
      <c r="G138" s="107"/>
      <c r="H138" s="107"/>
      <c r="I138" s="107"/>
      <c r="K138" s="107"/>
      <c r="L138" s="107"/>
      <c r="M138" s="107"/>
    </row>
    <row r="139" spans="1:13" ht="16.5" customHeight="1">
      <c r="A139" s="86"/>
      <c r="B139" s="86"/>
      <c r="E139" s="178"/>
      <c r="G139" s="107"/>
      <c r="H139" s="107"/>
      <c r="I139" s="107"/>
      <c r="K139" s="107"/>
      <c r="L139" s="107"/>
      <c r="M139" s="107"/>
    </row>
    <row r="140" spans="1:13" ht="16.5" customHeight="1">
      <c r="A140" s="86"/>
      <c r="B140" s="86"/>
      <c r="E140" s="178"/>
      <c r="G140" s="107"/>
      <c r="H140" s="107"/>
      <c r="I140" s="107"/>
      <c r="K140" s="107"/>
      <c r="L140" s="107"/>
      <c r="M140" s="107"/>
    </row>
    <row r="141" spans="1:13" ht="23.45" customHeight="1">
      <c r="A141" s="86"/>
      <c r="B141" s="86"/>
      <c r="E141" s="178"/>
      <c r="G141" s="107"/>
      <c r="H141" s="107"/>
      <c r="I141" s="107"/>
      <c r="K141" s="107"/>
      <c r="L141" s="107"/>
      <c r="M141" s="107"/>
    </row>
    <row r="142" spans="1:13" ht="12.6" customHeight="1">
      <c r="A142" s="86"/>
      <c r="B142" s="86"/>
      <c r="E142" s="178"/>
      <c r="G142" s="107"/>
      <c r="H142" s="107"/>
      <c r="I142" s="107"/>
      <c r="K142" s="107"/>
      <c r="L142" s="107"/>
      <c r="M142" s="107"/>
    </row>
    <row r="143" spans="1:13" ht="21.95" customHeight="1">
      <c r="A143" s="88" t="str">
        <f>A49</f>
        <v>The accompanying notes from part of these consolidated and company financial statements.</v>
      </c>
      <c r="B143" s="88"/>
      <c r="C143" s="88"/>
      <c r="D143" s="88"/>
      <c r="E143" s="143"/>
      <c r="F143" s="88"/>
      <c r="G143" s="117"/>
      <c r="H143" s="117"/>
      <c r="I143" s="117"/>
      <c r="J143" s="117"/>
      <c r="K143" s="117"/>
      <c r="L143" s="117"/>
      <c r="M143" s="117"/>
    </row>
    <row r="144" spans="1:13" ht="16.5" customHeight="1">
      <c r="G144" s="84"/>
      <c r="I144" s="84"/>
      <c r="K144" s="84"/>
      <c r="M144" s="84"/>
    </row>
    <row r="145" spans="7:13" ht="16.5" customHeight="1">
      <c r="G145" s="84"/>
      <c r="I145" s="84"/>
      <c r="K145" s="84"/>
      <c r="M145" s="84"/>
    </row>
  </sheetData>
  <mergeCells count="13">
    <mergeCell ref="G55:I55"/>
    <mergeCell ref="K55:M55"/>
    <mergeCell ref="G6:I6"/>
    <mergeCell ref="K6:M6"/>
    <mergeCell ref="G7:I7"/>
    <mergeCell ref="K7:M7"/>
    <mergeCell ref="A47:M47"/>
    <mergeCell ref="G56:I56"/>
    <mergeCell ref="K56:M56"/>
    <mergeCell ref="G102:I102"/>
    <mergeCell ref="K102:M102"/>
    <mergeCell ref="G103:I103"/>
    <mergeCell ref="K103:M10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M109"/>
  <sheetViews>
    <sheetView topLeftCell="A43" zoomScale="106" zoomScaleNormal="106" zoomScaleSheetLayoutView="69" workbookViewId="0">
      <selection activeCell="O57" sqref="O57"/>
    </sheetView>
  </sheetViews>
  <sheetFormatPr defaultColWidth="9.42578125" defaultRowHeight="16.350000000000001" customHeight="1"/>
  <cols>
    <col min="1" max="3" width="1.5703125" style="8" customWidth="1"/>
    <col min="4" max="4" width="36.7109375" style="8" customWidth="1"/>
    <col min="5" max="5" width="5.7109375" style="8" customWidth="1"/>
    <col min="6" max="6" width="0.85546875" style="8" customWidth="1"/>
    <col min="7" max="7" width="12.28515625" style="2" customWidth="1"/>
    <col min="8" max="8" width="0.85546875" style="2" customWidth="1"/>
    <col min="9" max="9" width="12.28515625" style="2" customWidth="1"/>
    <col min="10" max="10" width="0.85546875" style="2" customWidth="1"/>
    <col min="11" max="11" width="12.28515625" style="2" customWidth="1"/>
    <col min="12" max="12" width="0.85546875" style="2" customWidth="1"/>
    <col min="13" max="13" width="12.28515625" style="2" customWidth="1"/>
    <col min="14" max="16384" width="9.42578125" style="8"/>
  </cols>
  <sheetData>
    <row r="1" spans="1:13" ht="16.350000000000001" customHeight="1">
      <c r="A1" s="38" t="s">
        <v>111</v>
      </c>
      <c r="E1" s="85"/>
    </row>
    <row r="2" spans="1:13" ht="16.350000000000001" customHeight="1">
      <c r="A2" s="38" t="s">
        <v>119</v>
      </c>
      <c r="E2" s="85"/>
    </row>
    <row r="3" spans="1:13" ht="16.350000000000001" customHeight="1">
      <c r="A3" s="199" t="s">
        <v>177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ht="15" customHeight="1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</row>
    <row r="5" spans="1:13" ht="15" customHeight="1">
      <c r="E5" s="7"/>
      <c r="F5" s="38"/>
      <c r="G5" s="6"/>
      <c r="H5" s="6"/>
      <c r="I5" s="6"/>
      <c r="J5" s="6"/>
      <c r="K5" s="6"/>
      <c r="L5" s="6"/>
      <c r="M5" s="6"/>
    </row>
    <row r="6" spans="1:13" s="48" customFormat="1" ht="15" customHeight="1">
      <c r="A6" s="59"/>
      <c r="B6" s="58"/>
      <c r="C6" s="58"/>
      <c r="D6" s="58"/>
      <c r="E6" s="56"/>
      <c r="F6" s="58"/>
      <c r="G6" s="237" t="s">
        <v>43</v>
      </c>
      <c r="H6" s="237"/>
      <c r="I6" s="237"/>
      <c r="J6" s="50"/>
      <c r="K6" s="237" t="s">
        <v>64</v>
      </c>
      <c r="L6" s="237"/>
      <c r="M6" s="237"/>
    </row>
    <row r="7" spans="1:13" s="48" customFormat="1" ht="15" customHeight="1">
      <c r="A7" s="59"/>
      <c r="B7" s="58"/>
      <c r="C7" s="58"/>
      <c r="D7" s="58"/>
      <c r="E7" s="56"/>
      <c r="F7" s="58"/>
      <c r="G7" s="238" t="s">
        <v>44</v>
      </c>
      <c r="H7" s="238"/>
      <c r="I7" s="238"/>
      <c r="J7" s="50"/>
      <c r="K7" s="238" t="s">
        <v>44</v>
      </c>
      <c r="L7" s="238"/>
      <c r="M7" s="238"/>
    </row>
    <row r="8" spans="1:13" s="48" customFormat="1" ht="15" customHeight="1">
      <c r="E8" s="139"/>
      <c r="G8" s="50" t="s">
        <v>45</v>
      </c>
      <c r="H8" s="50"/>
      <c r="I8" s="50" t="s">
        <v>45</v>
      </c>
      <c r="J8" s="43"/>
      <c r="K8" s="50" t="s">
        <v>45</v>
      </c>
      <c r="L8" s="50"/>
      <c r="M8" s="50" t="s">
        <v>45</v>
      </c>
    </row>
    <row r="9" spans="1:13" s="48" customFormat="1" ht="15" customHeight="1">
      <c r="E9" s="51"/>
      <c r="F9" s="49"/>
      <c r="G9" s="200" t="s">
        <v>175</v>
      </c>
      <c r="H9" s="200"/>
      <c r="I9" s="200" t="s">
        <v>175</v>
      </c>
      <c r="J9" s="200"/>
      <c r="K9" s="200" t="s">
        <v>175</v>
      </c>
      <c r="L9" s="200"/>
      <c r="M9" s="200" t="s">
        <v>175</v>
      </c>
    </row>
    <row r="10" spans="1:13" s="48" customFormat="1" ht="15" customHeight="1">
      <c r="E10" s="139"/>
      <c r="G10" s="50" t="s">
        <v>151</v>
      </c>
      <c r="H10" s="50"/>
      <c r="I10" s="50" t="s">
        <v>125</v>
      </c>
      <c r="J10" s="49"/>
      <c r="K10" s="50" t="s">
        <v>151</v>
      </c>
      <c r="L10" s="50"/>
      <c r="M10" s="50" t="s">
        <v>125</v>
      </c>
    </row>
    <row r="11" spans="1:13" s="48" customFormat="1" ht="15" customHeight="1">
      <c r="E11" s="146"/>
      <c r="F11" s="49"/>
      <c r="G11" s="42" t="s">
        <v>1</v>
      </c>
      <c r="H11" s="50"/>
      <c r="I11" s="42" t="s">
        <v>1</v>
      </c>
      <c r="J11" s="60"/>
      <c r="K11" s="42" t="s">
        <v>1</v>
      </c>
      <c r="L11" s="50"/>
      <c r="M11" s="42" t="s">
        <v>1</v>
      </c>
    </row>
    <row r="12" spans="1:13" s="48" customFormat="1" ht="5.0999999999999996" customHeight="1">
      <c r="E12" s="139"/>
      <c r="G12" s="118"/>
      <c r="H12" s="47"/>
      <c r="I12" s="46"/>
      <c r="J12" s="47"/>
      <c r="K12" s="118"/>
      <c r="L12" s="47"/>
      <c r="M12" s="46"/>
    </row>
    <row r="13" spans="1:13" s="48" customFormat="1" ht="15" customHeight="1">
      <c r="A13" s="48" t="s">
        <v>104</v>
      </c>
      <c r="E13" s="139"/>
      <c r="G13" s="118">
        <v>788345224</v>
      </c>
      <c r="H13" s="47"/>
      <c r="I13" s="46">
        <v>698971707</v>
      </c>
      <c r="J13" s="61"/>
      <c r="K13" s="118">
        <v>576944705</v>
      </c>
      <c r="M13" s="46">
        <v>464473146</v>
      </c>
    </row>
    <row r="14" spans="1:13" s="48" customFormat="1" ht="15" customHeight="1">
      <c r="A14" s="48" t="s">
        <v>100</v>
      </c>
      <c r="E14" s="139"/>
      <c r="G14" s="119">
        <v>-489248314</v>
      </c>
      <c r="H14" s="47"/>
      <c r="I14" s="54">
        <v>-405142177</v>
      </c>
      <c r="J14" s="61"/>
      <c r="K14" s="119">
        <v>-371053576</v>
      </c>
      <c r="M14" s="54">
        <v>-296632364</v>
      </c>
    </row>
    <row r="15" spans="1:13" s="48" customFormat="1" ht="5.0999999999999996" customHeight="1">
      <c r="A15" s="59"/>
      <c r="B15" s="58"/>
      <c r="C15" s="58"/>
      <c r="D15" s="58"/>
      <c r="E15" s="56"/>
      <c r="F15" s="58"/>
      <c r="G15" s="120"/>
      <c r="H15" s="44"/>
      <c r="I15" s="47"/>
      <c r="J15" s="44"/>
      <c r="K15" s="120"/>
      <c r="L15" s="44"/>
      <c r="M15" s="47"/>
    </row>
    <row r="16" spans="1:13" s="48" customFormat="1" ht="15" customHeight="1">
      <c r="A16" s="49" t="s">
        <v>22</v>
      </c>
      <c r="E16" s="139"/>
      <c r="G16" s="120">
        <f>SUM(G13:G14)</f>
        <v>299096910</v>
      </c>
      <c r="H16" s="47"/>
      <c r="I16" s="47">
        <f>SUM(I13:I14)</f>
        <v>293829530</v>
      </c>
      <c r="J16" s="47"/>
      <c r="K16" s="120">
        <f>SUM(K13:K14)</f>
        <v>205891129</v>
      </c>
      <c r="L16" s="47"/>
      <c r="M16" s="47">
        <f>SUM(M13:M14)</f>
        <v>167840782</v>
      </c>
    </row>
    <row r="17" spans="1:13" s="171" customFormat="1" ht="15" customHeight="1">
      <c r="A17" s="171" t="s">
        <v>211</v>
      </c>
      <c r="E17" s="184"/>
      <c r="G17" s="118">
        <v>1398052</v>
      </c>
      <c r="H17" s="44"/>
      <c r="I17" s="46">
        <v>-3921355</v>
      </c>
      <c r="J17" s="44"/>
      <c r="K17" s="118">
        <v>3596405</v>
      </c>
      <c r="L17" s="44"/>
      <c r="M17" s="46">
        <v>-4823082</v>
      </c>
    </row>
    <row r="18" spans="1:13" s="48" customFormat="1" ht="15" customHeight="1">
      <c r="A18" s="48" t="s">
        <v>49</v>
      </c>
      <c r="E18" s="139"/>
      <c r="G18" s="118">
        <v>412136</v>
      </c>
      <c r="H18" s="44"/>
      <c r="I18" s="46">
        <v>0</v>
      </c>
      <c r="J18" s="44"/>
      <c r="K18" s="118">
        <v>14137557</v>
      </c>
      <c r="L18" s="44"/>
      <c r="M18" s="46">
        <v>19209568</v>
      </c>
    </row>
    <row r="19" spans="1:13" s="48" customFormat="1" ht="15" customHeight="1">
      <c r="A19" s="48" t="s">
        <v>23</v>
      </c>
      <c r="E19" s="139"/>
      <c r="G19" s="125">
        <v>-49516466</v>
      </c>
      <c r="H19" s="46"/>
      <c r="I19" s="46">
        <v>-37421767</v>
      </c>
      <c r="J19" s="46"/>
      <c r="K19" s="125">
        <v>-37472386</v>
      </c>
      <c r="L19" s="47"/>
      <c r="M19" s="52">
        <v>-26209853</v>
      </c>
    </row>
    <row r="20" spans="1:13" s="48" customFormat="1" ht="15" customHeight="1">
      <c r="A20" s="48" t="s">
        <v>24</v>
      </c>
      <c r="E20" s="139"/>
      <c r="G20" s="118">
        <v>-108859362</v>
      </c>
      <c r="H20" s="46"/>
      <c r="I20" s="46">
        <v>-98338463</v>
      </c>
      <c r="J20" s="46"/>
      <c r="K20" s="118">
        <v>-74944792</v>
      </c>
      <c r="L20" s="44"/>
      <c r="M20" s="46">
        <v>-69254281</v>
      </c>
    </row>
    <row r="21" spans="1:13" s="48" customFormat="1" ht="15" customHeight="1">
      <c r="A21" s="171" t="s">
        <v>146</v>
      </c>
      <c r="B21" s="171"/>
      <c r="C21" s="171"/>
      <c r="D21" s="171"/>
      <c r="E21" s="184"/>
      <c r="G21" s="118">
        <v>-8461440</v>
      </c>
      <c r="H21" s="46"/>
      <c r="I21" s="46">
        <v>2525701</v>
      </c>
      <c r="J21" s="46"/>
      <c r="K21" s="118">
        <v>-7154751</v>
      </c>
      <c r="L21" s="44"/>
      <c r="M21" s="46">
        <v>2164666</v>
      </c>
    </row>
    <row r="22" spans="1:13" s="48" customFormat="1" ht="15" customHeight="1">
      <c r="A22" s="171" t="s">
        <v>25</v>
      </c>
      <c r="B22" s="171"/>
      <c r="C22" s="171"/>
      <c r="D22" s="171"/>
      <c r="E22" s="184"/>
      <c r="G22" s="119">
        <v>-1825079</v>
      </c>
      <c r="H22" s="47"/>
      <c r="I22" s="54">
        <v>-2323279</v>
      </c>
      <c r="J22" s="47"/>
      <c r="K22" s="119">
        <v>-2313301</v>
      </c>
      <c r="L22" s="47"/>
      <c r="M22" s="54">
        <v>-2201353</v>
      </c>
    </row>
    <row r="23" spans="1:13" s="48" customFormat="1" ht="5.0999999999999996" customHeight="1">
      <c r="E23" s="139"/>
      <c r="G23" s="121"/>
      <c r="H23" s="47"/>
      <c r="I23" s="185"/>
      <c r="J23" s="47"/>
      <c r="K23" s="121"/>
      <c r="L23" s="47"/>
      <c r="M23" s="185"/>
    </row>
    <row r="24" spans="1:13" s="48" customFormat="1" ht="15" customHeight="1">
      <c r="A24" s="49" t="s">
        <v>29</v>
      </c>
      <c r="E24" s="139"/>
      <c r="G24" s="121">
        <f>SUM(G16:G22)</f>
        <v>132244751</v>
      </c>
      <c r="H24" s="47"/>
      <c r="I24" s="185">
        <f>SUM(I16:I22)</f>
        <v>154350367</v>
      </c>
      <c r="J24" s="47"/>
      <c r="K24" s="121">
        <f>SUM(K16:K22)</f>
        <v>101739861</v>
      </c>
      <c r="L24" s="47"/>
      <c r="M24" s="185">
        <f>SUM(M16:M22)</f>
        <v>86726447</v>
      </c>
    </row>
    <row r="25" spans="1:13" s="48" customFormat="1" ht="15" customHeight="1">
      <c r="A25" s="48" t="s">
        <v>26</v>
      </c>
      <c r="E25" s="184"/>
      <c r="G25" s="119">
        <v>-27655272</v>
      </c>
      <c r="H25" s="44"/>
      <c r="I25" s="54">
        <v>-30008353</v>
      </c>
      <c r="J25" s="44"/>
      <c r="K25" s="119">
        <v>-18017861</v>
      </c>
      <c r="L25" s="47"/>
      <c r="M25" s="54">
        <v>-15387712</v>
      </c>
    </row>
    <row r="26" spans="1:13" s="48" customFormat="1" ht="5.0999999999999996" customHeight="1">
      <c r="E26" s="139"/>
      <c r="G26" s="122"/>
      <c r="H26" s="47"/>
      <c r="I26" s="44"/>
      <c r="J26" s="47"/>
      <c r="K26" s="122"/>
      <c r="L26" s="47"/>
      <c r="M26" s="44"/>
    </row>
    <row r="27" spans="1:13" s="58" customFormat="1" ht="15" customHeight="1">
      <c r="A27" s="59" t="s">
        <v>186</v>
      </c>
      <c r="E27" s="56"/>
      <c r="G27" s="121">
        <f>SUM(G23:G25)</f>
        <v>104589479</v>
      </c>
      <c r="H27" s="44"/>
      <c r="I27" s="185">
        <f>SUM(I23:I25)</f>
        <v>124342014</v>
      </c>
      <c r="J27" s="44"/>
      <c r="K27" s="121">
        <f>SUM(K23:K25)</f>
        <v>83722000</v>
      </c>
      <c r="L27" s="44"/>
      <c r="M27" s="185">
        <f>SUM(M23:M25)</f>
        <v>71338735</v>
      </c>
    </row>
    <row r="28" spans="1:13" s="171" customFormat="1" ht="15" customHeight="1">
      <c r="A28" s="171" t="s">
        <v>213</v>
      </c>
      <c r="E28" s="184"/>
      <c r="G28" s="119">
        <v>3850491</v>
      </c>
      <c r="H28" s="44"/>
      <c r="I28" s="54">
        <v>-15662031</v>
      </c>
      <c r="J28" s="44"/>
      <c r="K28" s="119">
        <v>0</v>
      </c>
      <c r="L28" s="44"/>
      <c r="M28" s="54">
        <v>0</v>
      </c>
    </row>
    <row r="29" spans="1:13" s="171" customFormat="1" ht="5.0999999999999996" customHeight="1">
      <c r="A29" s="59"/>
      <c r="B29" s="58"/>
      <c r="C29" s="58"/>
      <c r="D29" s="58"/>
      <c r="E29" s="56"/>
      <c r="F29" s="58"/>
      <c r="G29" s="120"/>
      <c r="H29" s="44"/>
      <c r="I29" s="47"/>
      <c r="J29" s="44"/>
      <c r="K29" s="120"/>
      <c r="L29" s="44"/>
      <c r="M29" s="47"/>
    </row>
    <row r="30" spans="1:13" s="171" customFormat="1" ht="15" customHeight="1">
      <c r="A30" s="49" t="s">
        <v>68</v>
      </c>
      <c r="E30" s="184"/>
      <c r="G30" s="119">
        <f>SUM(G27:G28)</f>
        <v>108439970</v>
      </c>
      <c r="H30" s="44"/>
      <c r="I30" s="54">
        <f>SUM(I27:I28)</f>
        <v>108679983</v>
      </c>
      <c r="J30" s="44"/>
      <c r="K30" s="119">
        <f>SUM(K27:K28)</f>
        <v>83722000</v>
      </c>
      <c r="L30" s="47"/>
      <c r="M30" s="54">
        <f>SUM(M27:M28)</f>
        <v>71338735</v>
      </c>
    </row>
    <row r="31" spans="1:13" s="171" customFormat="1" ht="8.1" customHeight="1">
      <c r="A31" s="59"/>
      <c r="B31" s="58"/>
      <c r="C31" s="58"/>
      <c r="D31" s="58"/>
      <c r="E31" s="56"/>
      <c r="F31" s="58"/>
      <c r="G31" s="120"/>
      <c r="H31" s="44"/>
      <c r="I31" s="47"/>
      <c r="J31" s="44"/>
      <c r="K31" s="120"/>
      <c r="L31" s="44"/>
      <c r="M31" s="47"/>
    </row>
    <row r="32" spans="1:13" s="48" customFormat="1" ht="15" customHeight="1">
      <c r="A32" s="49" t="s">
        <v>157</v>
      </c>
      <c r="E32" s="139"/>
      <c r="G32" s="120"/>
      <c r="H32" s="47"/>
      <c r="I32" s="47"/>
      <c r="J32" s="47"/>
      <c r="K32" s="120"/>
      <c r="L32" s="47"/>
      <c r="M32" s="47"/>
    </row>
    <row r="33" spans="1:13" s="48" customFormat="1" ht="15" customHeight="1">
      <c r="A33" s="62" t="s">
        <v>101</v>
      </c>
      <c r="E33" s="139"/>
      <c r="G33" s="120"/>
      <c r="H33" s="47"/>
      <c r="I33" s="47"/>
      <c r="J33" s="47"/>
      <c r="K33" s="120"/>
      <c r="L33" s="47"/>
      <c r="M33" s="47"/>
    </row>
    <row r="34" spans="1:13" s="48" customFormat="1" ht="15" customHeight="1">
      <c r="B34" s="48" t="s">
        <v>58</v>
      </c>
      <c r="E34" s="56"/>
      <c r="F34" s="58"/>
      <c r="G34" s="119">
        <v>12211636</v>
      </c>
      <c r="H34" s="44"/>
      <c r="I34" s="54">
        <v>8399405</v>
      </c>
      <c r="J34" s="44"/>
      <c r="K34" s="123">
        <v>0</v>
      </c>
      <c r="L34" s="44"/>
      <c r="M34" s="45">
        <v>0</v>
      </c>
    </row>
    <row r="35" spans="1:13" s="48" customFormat="1" ht="5.0999999999999996" customHeight="1">
      <c r="E35" s="56"/>
      <c r="F35" s="58"/>
      <c r="G35" s="118"/>
      <c r="H35" s="44"/>
      <c r="I35" s="46"/>
      <c r="J35" s="44"/>
      <c r="K35" s="122"/>
      <c r="L35" s="44"/>
      <c r="M35" s="44"/>
    </row>
    <row r="36" spans="1:13" s="48" customFormat="1" ht="15" customHeight="1">
      <c r="B36" s="48" t="s">
        <v>59</v>
      </c>
      <c r="E36" s="56"/>
      <c r="F36" s="58"/>
      <c r="G36" s="120"/>
      <c r="H36" s="44"/>
      <c r="I36" s="47"/>
      <c r="J36" s="44"/>
      <c r="K36" s="120"/>
      <c r="L36" s="44"/>
      <c r="M36" s="47"/>
    </row>
    <row r="37" spans="1:13" s="48" customFormat="1" ht="15" customHeight="1">
      <c r="C37" s="48" t="s">
        <v>57</v>
      </c>
      <c r="E37" s="56"/>
      <c r="F37" s="58"/>
      <c r="G37" s="123">
        <f>SUM(G34:G36)</f>
        <v>12211636</v>
      </c>
      <c r="H37" s="44"/>
      <c r="I37" s="45">
        <f>SUM(I34:I36)</f>
        <v>8399405</v>
      </c>
      <c r="J37" s="44"/>
      <c r="K37" s="123">
        <f>SUM(K34:K36)</f>
        <v>0</v>
      </c>
      <c r="L37" s="44"/>
      <c r="M37" s="45">
        <f>SUM(M34:M36)</f>
        <v>0</v>
      </c>
    </row>
    <row r="38" spans="1:13" s="48" customFormat="1" ht="5.0999999999999996" customHeight="1">
      <c r="E38" s="56"/>
      <c r="F38" s="58"/>
      <c r="G38" s="122"/>
      <c r="H38" s="44"/>
      <c r="I38" s="44"/>
      <c r="J38" s="44"/>
      <c r="K38" s="122"/>
      <c r="L38" s="44"/>
      <c r="M38" s="44"/>
    </row>
    <row r="39" spans="1:13" s="48" customFormat="1" ht="15" customHeight="1">
      <c r="A39" s="49" t="s">
        <v>210</v>
      </c>
      <c r="B39" s="49"/>
      <c r="C39" s="49"/>
      <c r="D39" s="49"/>
      <c r="E39" s="56"/>
      <c r="F39" s="58"/>
      <c r="G39" s="123">
        <f>G37</f>
        <v>12211636</v>
      </c>
      <c r="H39" s="44"/>
      <c r="I39" s="45">
        <f>I37</f>
        <v>8399405</v>
      </c>
      <c r="J39" s="44"/>
      <c r="K39" s="123">
        <f>K37</f>
        <v>0</v>
      </c>
      <c r="L39" s="44"/>
      <c r="M39" s="45">
        <f>M37</f>
        <v>0</v>
      </c>
    </row>
    <row r="40" spans="1:13" s="48" customFormat="1" ht="5.0999999999999996" customHeight="1">
      <c r="A40" s="49"/>
      <c r="B40" s="49"/>
      <c r="C40" s="49"/>
      <c r="D40" s="49"/>
      <c r="E40" s="56"/>
      <c r="F40" s="58"/>
      <c r="G40" s="120"/>
      <c r="H40" s="44"/>
      <c r="I40" s="47"/>
      <c r="J40" s="44"/>
      <c r="K40" s="120"/>
      <c r="L40" s="44"/>
      <c r="M40" s="47"/>
    </row>
    <row r="41" spans="1:13" s="48" customFormat="1" ht="15" customHeight="1" thickBot="1">
      <c r="A41" s="49" t="s">
        <v>69</v>
      </c>
      <c r="E41" s="56"/>
      <c r="F41" s="58"/>
      <c r="G41" s="124">
        <f>SUM(G30,G39)</f>
        <v>120651606</v>
      </c>
      <c r="H41" s="44"/>
      <c r="I41" s="186">
        <f>SUM(I30,I39)</f>
        <v>117079388</v>
      </c>
      <c r="J41" s="44"/>
      <c r="K41" s="124">
        <f>SUM(K30,K39)</f>
        <v>83722000</v>
      </c>
      <c r="L41" s="44"/>
      <c r="M41" s="186">
        <f>SUM(M30,M39)</f>
        <v>71338735</v>
      </c>
    </row>
    <row r="42" spans="1:13" s="48" customFormat="1" ht="8.1" customHeight="1" thickTop="1">
      <c r="A42" s="59"/>
      <c r="B42" s="58"/>
      <c r="C42" s="58"/>
      <c r="D42" s="58"/>
      <c r="E42" s="56"/>
      <c r="F42" s="58"/>
      <c r="G42" s="120"/>
      <c r="H42" s="44"/>
      <c r="I42" s="47"/>
      <c r="J42" s="44"/>
      <c r="K42" s="120"/>
      <c r="L42" s="44"/>
      <c r="M42" s="47"/>
    </row>
    <row r="43" spans="1:13" s="48" customFormat="1" ht="15" customHeight="1">
      <c r="A43" s="59" t="s">
        <v>60</v>
      </c>
      <c r="B43" s="58"/>
      <c r="C43" s="58"/>
      <c r="D43" s="58"/>
      <c r="E43" s="56"/>
      <c r="F43" s="58"/>
      <c r="G43" s="120"/>
      <c r="H43" s="44"/>
      <c r="I43" s="47"/>
      <c r="J43" s="44"/>
      <c r="K43" s="120"/>
      <c r="L43" s="44"/>
      <c r="M43" s="47"/>
    </row>
    <row r="44" spans="1:13" s="48" customFormat="1" ht="15" customHeight="1">
      <c r="A44" s="48" t="s">
        <v>61</v>
      </c>
      <c r="E44" s="56"/>
      <c r="F44" s="58"/>
      <c r="G44" s="120">
        <f>+G30-G45</f>
        <v>107976783</v>
      </c>
      <c r="H44" s="44"/>
      <c r="I44" s="47">
        <f>+I30-I45</f>
        <v>108973840</v>
      </c>
      <c r="J44" s="44"/>
      <c r="K44" s="120">
        <f>+K30-K45</f>
        <v>83722000</v>
      </c>
      <c r="L44" s="44"/>
      <c r="M44" s="47">
        <f>+M30-M45</f>
        <v>71338735</v>
      </c>
    </row>
    <row r="45" spans="1:13" s="48" customFormat="1" ht="15" customHeight="1">
      <c r="A45" s="48" t="s">
        <v>62</v>
      </c>
      <c r="E45" s="56"/>
      <c r="F45" s="58"/>
      <c r="G45" s="123">
        <v>463187</v>
      </c>
      <c r="H45" s="44"/>
      <c r="I45" s="45">
        <v>-293857</v>
      </c>
      <c r="J45" s="44"/>
      <c r="K45" s="123">
        <v>0</v>
      </c>
      <c r="L45" s="44"/>
      <c r="M45" s="45">
        <v>0</v>
      </c>
    </row>
    <row r="46" spans="1:13" s="48" customFormat="1" ht="5.0999999999999996" customHeight="1">
      <c r="A46" s="59"/>
      <c r="B46" s="58"/>
      <c r="C46" s="58"/>
      <c r="D46" s="58"/>
      <c r="E46" s="56"/>
      <c r="F46" s="58"/>
      <c r="G46" s="120"/>
      <c r="H46" s="44"/>
      <c r="I46" s="47"/>
      <c r="J46" s="44"/>
      <c r="K46" s="120"/>
      <c r="L46" s="44"/>
      <c r="M46" s="47"/>
    </row>
    <row r="47" spans="1:13" s="48" customFormat="1" ht="15" customHeight="1" thickBot="1">
      <c r="A47" s="59"/>
      <c r="B47" s="58"/>
      <c r="C47" s="58"/>
      <c r="D47" s="58"/>
      <c r="E47" s="56"/>
      <c r="F47" s="58"/>
      <c r="G47" s="124">
        <f>SUM(G44:G46)</f>
        <v>108439970</v>
      </c>
      <c r="H47" s="44"/>
      <c r="I47" s="186">
        <f>SUM(I44:I46)</f>
        <v>108679983</v>
      </c>
      <c r="J47" s="44"/>
      <c r="K47" s="124">
        <f>SUM(K44:K46)</f>
        <v>83722000</v>
      </c>
      <c r="L47" s="44"/>
      <c r="M47" s="186">
        <f>SUM(M44:M46)</f>
        <v>71338735</v>
      </c>
    </row>
    <row r="48" spans="1:13" s="48" customFormat="1" ht="8.1" customHeight="1" thickTop="1">
      <c r="A48" s="59"/>
      <c r="B48" s="58"/>
      <c r="C48" s="58"/>
      <c r="D48" s="58"/>
      <c r="E48" s="56"/>
      <c r="F48" s="58"/>
      <c r="G48" s="120"/>
      <c r="H48" s="44"/>
      <c r="I48" s="47"/>
      <c r="J48" s="44"/>
      <c r="K48" s="120"/>
      <c r="L48" s="44"/>
      <c r="M48" s="47"/>
    </row>
    <row r="49" spans="1:13" s="48" customFormat="1" ht="15" customHeight="1">
      <c r="A49" s="59" t="s">
        <v>63</v>
      </c>
      <c r="B49" s="58"/>
      <c r="C49" s="58"/>
      <c r="D49" s="58"/>
      <c r="E49" s="56"/>
      <c r="F49" s="58"/>
      <c r="G49" s="120"/>
      <c r="H49" s="44"/>
      <c r="I49" s="47"/>
      <c r="J49" s="44"/>
      <c r="K49" s="120"/>
      <c r="L49" s="44"/>
      <c r="M49" s="47"/>
    </row>
    <row r="50" spans="1:13" s="48" customFormat="1" ht="15" customHeight="1">
      <c r="A50" s="48" t="s">
        <v>61</v>
      </c>
      <c r="E50" s="56"/>
      <c r="F50" s="58"/>
      <c r="G50" s="120"/>
      <c r="H50" s="44"/>
      <c r="I50" s="47"/>
      <c r="J50" s="44"/>
      <c r="K50" s="131"/>
    </row>
    <row r="51" spans="1:13" s="171" customFormat="1" ht="15" customHeight="1">
      <c r="B51" s="171" t="s">
        <v>199</v>
      </c>
      <c r="E51" s="56"/>
      <c r="F51" s="58"/>
      <c r="G51" s="120">
        <f>G41-G52-G53</f>
        <v>116135726</v>
      </c>
      <c r="H51" s="44"/>
      <c r="I51" s="47">
        <v>132889789</v>
      </c>
      <c r="J51" s="44"/>
      <c r="K51" s="120">
        <f>+K41-K53</f>
        <v>83722000</v>
      </c>
      <c r="L51" s="44"/>
      <c r="M51" s="47">
        <f>+M41-M53</f>
        <v>71338735</v>
      </c>
    </row>
    <row r="52" spans="1:13" s="171" customFormat="1" ht="15" customHeight="1">
      <c r="B52" s="171" t="s">
        <v>200</v>
      </c>
      <c r="E52" s="56"/>
      <c r="F52" s="58"/>
      <c r="G52" s="120">
        <f>G28</f>
        <v>3850491</v>
      </c>
      <c r="H52" s="44"/>
      <c r="I52" s="47">
        <v>-15662031</v>
      </c>
      <c r="J52" s="44"/>
      <c r="K52" s="120">
        <v>0</v>
      </c>
      <c r="L52" s="44"/>
      <c r="M52" s="47">
        <v>0</v>
      </c>
    </row>
    <row r="53" spans="1:13" s="48" customFormat="1" ht="15" customHeight="1">
      <c r="A53" s="48" t="s">
        <v>62</v>
      </c>
      <c r="B53" s="171"/>
      <c r="C53" s="171"/>
      <c r="D53" s="171"/>
      <c r="E53" s="56"/>
      <c r="F53" s="58"/>
      <c r="G53" s="123">
        <v>665389</v>
      </c>
      <c r="H53" s="44"/>
      <c r="I53" s="45">
        <v>-148370</v>
      </c>
      <c r="J53" s="44"/>
      <c r="K53" s="123">
        <v>0</v>
      </c>
      <c r="L53" s="44"/>
      <c r="M53" s="45">
        <v>0</v>
      </c>
    </row>
    <row r="54" spans="1:13" s="48" customFormat="1" ht="5.0999999999999996" customHeight="1">
      <c r="A54" s="59"/>
      <c r="B54" s="58"/>
      <c r="C54" s="58"/>
      <c r="D54" s="58"/>
      <c r="E54" s="56"/>
      <c r="F54" s="58"/>
      <c r="G54" s="120"/>
      <c r="H54" s="44"/>
      <c r="I54" s="47"/>
      <c r="J54" s="44"/>
      <c r="K54" s="120"/>
      <c r="L54" s="44"/>
      <c r="M54" s="47"/>
    </row>
    <row r="55" spans="1:13" s="48" customFormat="1" ht="15" customHeight="1" thickBot="1">
      <c r="A55" s="59"/>
      <c r="B55" s="58"/>
      <c r="C55" s="58"/>
      <c r="D55" s="58"/>
      <c r="E55" s="56"/>
      <c r="F55" s="58"/>
      <c r="G55" s="124">
        <f>SUM(G50:G54)</f>
        <v>120651606</v>
      </c>
      <c r="H55" s="44"/>
      <c r="I55" s="186">
        <f>SUM(I50:I54)</f>
        <v>117079388</v>
      </c>
      <c r="J55" s="44"/>
      <c r="K55" s="124">
        <f>SUM(K51:K54)</f>
        <v>83722000</v>
      </c>
      <c r="L55" s="44"/>
      <c r="M55" s="186">
        <f>SUM(M51:M54)</f>
        <v>71338735</v>
      </c>
    </row>
    <row r="56" spans="1:13" s="171" customFormat="1" ht="8.1" customHeight="1" thickTop="1">
      <c r="A56" s="59"/>
      <c r="B56" s="58"/>
      <c r="C56" s="58"/>
      <c r="D56" s="58"/>
      <c r="E56" s="56"/>
      <c r="F56" s="58"/>
      <c r="G56" s="122"/>
      <c r="H56" s="44"/>
      <c r="I56" s="44"/>
      <c r="J56" s="44"/>
      <c r="K56" s="122"/>
      <c r="L56" s="44"/>
      <c r="M56" s="44"/>
    </row>
    <row r="57" spans="1:13" s="48" customFormat="1" ht="15" customHeight="1">
      <c r="A57" s="59" t="s">
        <v>224</v>
      </c>
      <c r="B57" s="58"/>
      <c r="C57" s="58"/>
      <c r="D57" s="58"/>
      <c r="E57" s="56"/>
      <c r="F57" s="58"/>
      <c r="G57" s="120"/>
      <c r="H57" s="44"/>
      <c r="I57" s="47"/>
      <c r="J57" s="44"/>
      <c r="K57" s="120"/>
      <c r="L57" s="44"/>
      <c r="M57" s="47"/>
    </row>
    <row r="58" spans="1:13" s="48" customFormat="1" ht="5.0999999999999996" customHeight="1">
      <c r="A58" s="59"/>
      <c r="B58" s="58"/>
      <c r="C58" s="58"/>
      <c r="D58" s="58"/>
      <c r="E58" s="56"/>
      <c r="F58" s="58"/>
      <c r="G58" s="120"/>
      <c r="H58" s="44"/>
      <c r="I58" s="47"/>
      <c r="J58" s="44"/>
      <c r="K58" s="120"/>
      <c r="L58" s="44"/>
      <c r="M58" s="47"/>
    </row>
    <row r="59" spans="1:13" s="171" customFormat="1" ht="15" customHeight="1">
      <c r="A59" s="171" t="s">
        <v>223</v>
      </c>
      <c r="E59" s="56"/>
      <c r="F59" s="58"/>
      <c r="G59" s="120"/>
      <c r="H59" s="44"/>
      <c r="I59" s="47"/>
      <c r="J59" s="44"/>
      <c r="K59" s="120"/>
      <c r="L59" s="44"/>
      <c r="M59" s="47"/>
    </row>
    <row r="60" spans="1:13" s="171" customFormat="1" ht="15" customHeight="1">
      <c r="B60" s="171" t="s">
        <v>199</v>
      </c>
      <c r="E60" s="56"/>
      <c r="F60" s="58"/>
      <c r="G60" s="216">
        <f>ROUND((G27-G45)/2000000000,3)</f>
        <v>5.1999999999999998E-2</v>
      </c>
      <c r="H60" s="217"/>
      <c r="I60" s="218">
        <f>ROUND((I27-I45)/2000000000,3)</f>
        <v>6.2E-2</v>
      </c>
      <c r="J60" s="217"/>
      <c r="K60" s="216">
        <f>ROUND((K27-K45)/2000000000,3)</f>
        <v>4.2000000000000003E-2</v>
      </c>
      <c r="L60" s="217"/>
      <c r="M60" s="218">
        <f>ROUND((M27-M45)/2000000000,3)</f>
        <v>3.5999999999999997E-2</v>
      </c>
    </row>
    <row r="61" spans="1:13" s="171" customFormat="1" ht="15" customHeight="1">
      <c r="B61" s="171" t="s">
        <v>200</v>
      </c>
      <c r="E61" s="56"/>
      <c r="F61" s="58"/>
      <c r="G61" s="215">
        <f>ROUND(G28/2000000000,3)</f>
        <v>2E-3</v>
      </c>
      <c r="H61" s="217"/>
      <c r="I61" s="219">
        <f>ROUND(I28/2000000000,3)</f>
        <v>-8.0000000000000002E-3</v>
      </c>
      <c r="J61" s="217"/>
      <c r="K61" s="215">
        <f>ROUND(K28/2000000000,3)</f>
        <v>0</v>
      </c>
      <c r="L61" s="217"/>
      <c r="M61" s="219">
        <f>ROUND(M28/2000000000,3)</f>
        <v>0</v>
      </c>
    </row>
    <row r="62" spans="1:13" s="48" customFormat="1" ht="15" customHeight="1" thickBot="1">
      <c r="A62" s="58"/>
      <c r="B62" s="58" t="s">
        <v>218</v>
      </c>
      <c r="C62" s="58"/>
      <c r="D62" s="58"/>
      <c r="E62" s="56"/>
      <c r="F62" s="58"/>
      <c r="G62" s="220">
        <f>SUM(G60:G61)</f>
        <v>5.3999999999999999E-2</v>
      </c>
      <c r="H62" s="217"/>
      <c r="I62" s="221">
        <f>SUM(I60:I61)</f>
        <v>5.3999999999999999E-2</v>
      </c>
      <c r="J62" s="217"/>
      <c r="K62" s="220">
        <f>SUM(K60:K61)</f>
        <v>4.2000000000000003E-2</v>
      </c>
      <c r="L62" s="217"/>
      <c r="M62" s="221">
        <f>SUM(M60:M61)</f>
        <v>3.5999999999999997E-2</v>
      </c>
    </row>
    <row r="63" spans="1:13" s="48" customFormat="1" ht="6" customHeight="1" thickTop="1">
      <c r="A63" s="58"/>
      <c r="B63" s="58"/>
      <c r="C63" s="58"/>
      <c r="D63" s="58"/>
      <c r="E63" s="56"/>
      <c r="F63" s="58"/>
    </row>
    <row r="64" spans="1:13" ht="21.95" customHeight="1">
      <c r="A64" s="3" t="s">
        <v>172</v>
      </c>
      <c r="B64" s="3"/>
      <c r="C64" s="3"/>
      <c r="D64" s="3"/>
      <c r="E64" s="3"/>
      <c r="F64" s="3"/>
      <c r="G64" s="5"/>
      <c r="H64" s="5"/>
      <c r="I64" s="5"/>
      <c r="J64" s="5"/>
      <c r="K64" s="5"/>
      <c r="L64" s="5"/>
      <c r="M64" s="5"/>
    </row>
    <row r="65" spans="5:13" ht="16.350000000000001" customHeight="1">
      <c r="E65" s="85"/>
    </row>
    <row r="66" spans="5:13" ht="16.350000000000001" customHeight="1">
      <c r="E66" s="85"/>
    </row>
    <row r="67" spans="5:13" ht="16.350000000000001" customHeight="1">
      <c r="E67" s="85"/>
      <c r="G67" s="8"/>
      <c r="H67" s="8"/>
      <c r="I67" s="8"/>
      <c r="J67" s="8"/>
      <c r="K67" s="8"/>
      <c r="L67" s="8"/>
      <c r="M67" s="8"/>
    </row>
    <row r="68" spans="5:13" ht="16.350000000000001" customHeight="1">
      <c r="E68" s="85"/>
      <c r="G68" s="8"/>
      <c r="H68" s="8"/>
      <c r="I68" s="8"/>
      <c r="J68" s="8"/>
      <c r="K68" s="8"/>
      <c r="L68" s="8"/>
      <c r="M68" s="8"/>
    </row>
    <row r="69" spans="5:13" ht="16.350000000000001" customHeight="1">
      <c r="E69" s="85"/>
      <c r="G69" s="8"/>
      <c r="H69" s="8"/>
      <c r="I69" s="8"/>
      <c r="J69" s="8"/>
      <c r="K69" s="8"/>
      <c r="L69" s="8"/>
      <c r="M69" s="8"/>
    </row>
    <row r="70" spans="5:13" ht="16.350000000000001" customHeight="1">
      <c r="E70" s="85"/>
      <c r="G70" s="8"/>
      <c r="H70" s="8"/>
      <c r="I70" s="8"/>
      <c r="J70" s="8"/>
      <c r="K70" s="8"/>
      <c r="L70" s="8"/>
      <c r="M70" s="8"/>
    </row>
    <row r="71" spans="5:13" ht="16.350000000000001" customHeight="1">
      <c r="E71" s="85"/>
      <c r="G71" s="8"/>
      <c r="H71" s="8"/>
      <c r="I71" s="8"/>
      <c r="J71" s="8"/>
      <c r="K71" s="8"/>
      <c r="L71" s="8"/>
      <c r="M71" s="8"/>
    </row>
    <row r="72" spans="5:13" ht="16.350000000000001" customHeight="1">
      <c r="E72" s="85"/>
      <c r="G72" s="8"/>
      <c r="H72" s="8"/>
      <c r="I72" s="8"/>
      <c r="J72" s="8"/>
      <c r="K72" s="8"/>
      <c r="L72" s="8"/>
      <c r="M72" s="8"/>
    </row>
    <row r="73" spans="5:13" ht="16.350000000000001" customHeight="1">
      <c r="E73" s="85"/>
      <c r="G73" s="8"/>
      <c r="H73" s="8"/>
      <c r="I73" s="8"/>
      <c r="J73" s="8"/>
      <c r="K73" s="8"/>
      <c r="L73" s="8"/>
      <c r="M73" s="8"/>
    </row>
    <row r="74" spans="5:13" ht="16.350000000000001" customHeight="1">
      <c r="E74" s="85"/>
      <c r="G74" s="8"/>
      <c r="H74" s="8"/>
      <c r="I74" s="8"/>
      <c r="J74" s="8"/>
      <c r="K74" s="8"/>
      <c r="L74" s="8"/>
      <c r="M74" s="8"/>
    </row>
    <row r="75" spans="5:13" ht="16.350000000000001" customHeight="1">
      <c r="E75" s="85"/>
      <c r="G75" s="8"/>
      <c r="H75" s="8"/>
      <c r="I75" s="8"/>
      <c r="J75" s="8"/>
      <c r="K75" s="8"/>
      <c r="L75" s="8"/>
      <c r="M75" s="8"/>
    </row>
    <row r="76" spans="5:13" ht="16.350000000000001" customHeight="1">
      <c r="E76" s="85"/>
      <c r="G76" s="8"/>
      <c r="H76" s="8"/>
      <c r="I76" s="8"/>
      <c r="J76" s="8"/>
      <c r="K76" s="8"/>
      <c r="L76" s="8"/>
      <c r="M76" s="8"/>
    </row>
    <row r="77" spans="5:13" ht="16.350000000000001" customHeight="1">
      <c r="E77" s="85"/>
      <c r="G77" s="8"/>
      <c r="H77" s="8"/>
      <c r="I77" s="8"/>
      <c r="J77" s="8"/>
      <c r="K77" s="8"/>
      <c r="L77" s="8"/>
      <c r="M77" s="8"/>
    </row>
    <row r="78" spans="5:13" ht="16.350000000000001" customHeight="1">
      <c r="E78" s="85"/>
      <c r="G78" s="8"/>
      <c r="H78" s="8"/>
      <c r="I78" s="8"/>
      <c r="J78" s="8"/>
      <c r="K78" s="8"/>
      <c r="L78" s="8"/>
      <c r="M78" s="8"/>
    </row>
    <row r="79" spans="5:13" ht="16.350000000000001" customHeight="1">
      <c r="E79" s="85"/>
      <c r="G79" s="8"/>
      <c r="H79" s="8"/>
      <c r="I79" s="8"/>
      <c r="J79" s="8"/>
      <c r="K79" s="8"/>
      <c r="L79" s="8"/>
      <c r="M79" s="8"/>
    </row>
    <row r="80" spans="5:13" ht="16.350000000000001" customHeight="1">
      <c r="E80" s="85"/>
      <c r="G80" s="8"/>
      <c r="H80" s="8"/>
      <c r="I80" s="8"/>
      <c r="J80" s="8"/>
      <c r="K80" s="8"/>
      <c r="L80" s="8"/>
      <c r="M80" s="8"/>
    </row>
    <row r="81" spans="5:13" ht="16.350000000000001" customHeight="1">
      <c r="E81" s="85"/>
      <c r="G81" s="8"/>
      <c r="H81" s="8"/>
      <c r="I81" s="8"/>
      <c r="J81" s="8"/>
      <c r="K81" s="8"/>
      <c r="L81" s="8"/>
      <c r="M81" s="8"/>
    </row>
    <row r="82" spans="5:13" ht="16.350000000000001" customHeight="1">
      <c r="E82" s="85"/>
      <c r="G82" s="8"/>
      <c r="H82" s="8"/>
      <c r="I82" s="8"/>
      <c r="J82" s="8"/>
      <c r="K82" s="8"/>
      <c r="L82" s="8"/>
      <c r="M82" s="8"/>
    </row>
    <row r="83" spans="5:13" ht="16.350000000000001" customHeight="1">
      <c r="E83" s="85"/>
      <c r="G83" s="8"/>
      <c r="H83" s="8"/>
      <c r="I83" s="8"/>
      <c r="J83" s="8"/>
      <c r="K83" s="8"/>
      <c r="L83" s="8"/>
      <c r="M83" s="8"/>
    </row>
    <row r="84" spans="5:13" ht="16.350000000000001" customHeight="1">
      <c r="E84" s="85"/>
      <c r="G84" s="8"/>
      <c r="H84" s="8"/>
      <c r="I84" s="8"/>
      <c r="J84" s="8"/>
      <c r="K84" s="8"/>
      <c r="L84" s="8"/>
      <c r="M84" s="8"/>
    </row>
    <row r="85" spans="5:13" ht="16.350000000000001" customHeight="1">
      <c r="E85" s="85"/>
      <c r="G85" s="8"/>
      <c r="H85" s="8"/>
      <c r="I85" s="8"/>
      <c r="J85" s="8"/>
      <c r="K85" s="8"/>
      <c r="L85" s="8"/>
      <c r="M85" s="8"/>
    </row>
    <row r="86" spans="5:13" ht="16.350000000000001" customHeight="1">
      <c r="E86" s="85"/>
      <c r="G86" s="8"/>
      <c r="H86" s="8"/>
      <c r="I86" s="8"/>
      <c r="J86" s="8"/>
      <c r="K86" s="8"/>
      <c r="L86" s="8"/>
      <c r="M86" s="8"/>
    </row>
    <row r="87" spans="5:13" ht="16.350000000000001" customHeight="1">
      <c r="E87" s="85"/>
      <c r="G87" s="8"/>
      <c r="H87" s="8"/>
      <c r="I87" s="8"/>
      <c r="J87" s="8"/>
      <c r="K87" s="8"/>
      <c r="L87" s="8"/>
      <c r="M87" s="8"/>
    </row>
    <row r="88" spans="5:13" ht="16.350000000000001" customHeight="1">
      <c r="E88" s="85"/>
      <c r="G88" s="8"/>
      <c r="H88" s="8"/>
      <c r="I88" s="8"/>
      <c r="J88" s="8"/>
      <c r="K88" s="8"/>
      <c r="L88" s="8"/>
      <c r="M88" s="8"/>
    </row>
    <row r="89" spans="5:13" ht="16.350000000000001" customHeight="1">
      <c r="E89" s="85"/>
      <c r="G89" s="8"/>
      <c r="H89" s="8"/>
      <c r="I89" s="8"/>
      <c r="J89" s="8"/>
      <c r="K89" s="8"/>
      <c r="L89" s="8"/>
      <c r="M89" s="8"/>
    </row>
    <row r="90" spans="5:13" ht="16.350000000000001" customHeight="1">
      <c r="E90" s="85"/>
      <c r="G90" s="8"/>
      <c r="H90" s="8"/>
      <c r="I90" s="8"/>
      <c r="J90" s="8"/>
      <c r="K90" s="8"/>
      <c r="L90" s="8"/>
      <c r="M90" s="8"/>
    </row>
    <row r="91" spans="5:13" ht="16.350000000000001" customHeight="1">
      <c r="E91" s="85"/>
      <c r="G91" s="8"/>
      <c r="H91" s="8"/>
      <c r="I91" s="8"/>
      <c r="J91" s="8"/>
      <c r="K91" s="8"/>
      <c r="L91" s="8"/>
      <c r="M91" s="8"/>
    </row>
    <row r="92" spans="5:13" ht="16.350000000000001" customHeight="1">
      <c r="E92" s="85"/>
      <c r="G92" s="8"/>
      <c r="H92" s="8"/>
      <c r="I92" s="8"/>
      <c r="J92" s="8"/>
      <c r="K92" s="8"/>
      <c r="L92" s="8"/>
      <c r="M92" s="8"/>
    </row>
    <row r="93" spans="5:13" ht="16.350000000000001" customHeight="1">
      <c r="E93" s="85"/>
      <c r="G93" s="8"/>
      <c r="H93" s="8"/>
      <c r="I93" s="8"/>
      <c r="J93" s="8"/>
      <c r="K93" s="8"/>
      <c r="L93" s="8"/>
      <c r="M93" s="8"/>
    </row>
    <row r="94" spans="5:13" ht="16.350000000000001" customHeight="1">
      <c r="E94" s="85"/>
      <c r="G94" s="8"/>
      <c r="H94" s="8"/>
      <c r="I94" s="8"/>
      <c r="J94" s="8"/>
      <c r="K94" s="8"/>
      <c r="L94" s="8"/>
      <c r="M94" s="8"/>
    </row>
    <row r="95" spans="5:13" ht="16.350000000000001" customHeight="1">
      <c r="E95" s="85"/>
      <c r="G95" s="8"/>
      <c r="H95" s="8"/>
      <c r="I95" s="8"/>
      <c r="J95" s="8"/>
      <c r="K95" s="8"/>
      <c r="L95" s="8"/>
      <c r="M95" s="8"/>
    </row>
    <row r="96" spans="5:13" ht="16.350000000000001" customHeight="1">
      <c r="E96" s="85"/>
      <c r="G96" s="8"/>
      <c r="H96" s="8"/>
      <c r="I96" s="8"/>
      <c r="J96" s="8"/>
      <c r="K96" s="8"/>
      <c r="L96" s="8"/>
      <c r="M96" s="8"/>
    </row>
    <row r="97" spans="5:13" ht="16.350000000000001" customHeight="1">
      <c r="E97" s="85"/>
      <c r="G97" s="8"/>
      <c r="H97" s="8"/>
      <c r="I97" s="8"/>
      <c r="J97" s="8"/>
      <c r="K97" s="8"/>
      <c r="L97" s="8"/>
      <c r="M97" s="8"/>
    </row>
    <row r="98" spans="5:13" ht="16.350000000000001" customHeight="1">
      <c r="E98" s="85"/>
      <c r="G98" s="8"/>
      <c r="H98" s="8"/>
      <c r="I98" s="8"/>
      <c r="J98" s="8"/>
      <c r="K98" s="8"/>
      <c r="L98" s="8"/>
      <c r="M98" s="8"/>
    </row>
    <row r="99" spans="5:13" ht="16.350000000000001" customHeight="1">
      <c r="E99" s="85"/>
      <c r="G99" s="8"/>
      <c r="H99" s="8"/>
      <c r="I99" s="8"/>
      <c r="J99" s="8"/>
      <c r="K99" s="8"/>
      <c r="L99" s="8"/>
      <c r="M99" s="8"/>
    </row>
    <row r="100" spans="5:13" ht="16.350000000000001" customHeight="1">
      <c r="E100" s="85"/>
      <c r="G100" s="8"/>
      <c r="H100" s="8"/>
      <c r="I100" s="8"/>
      <c r="J100" s="8"/>
      <c r="K100" s="8"/>
      <c r="L100" s="8"/>
      <c r="M100" s="8"/>
    </row>
    <row r="101" spans="5:13" ht="16.350000000000001" customHeight="1">
      <c r="E101" s="85"/>
      <c r="G101" s="8"/>
      <c r="H101" s="8"/>
      <c r="I101" s="8"/>
      <c r="J101" s="8"/>
      <c r="K101" s="8"/>
      <c r="L101" s="8"/>
      <c r="M101" s="8"/>
    </row>
    <row r="102" spans="5:13" ht="16.350000000000001" customHeight="1">
      <c r="E102" s="85"/>
      <c r="G102" s="8"/>
      <c r="H102" s="8"/>
      <c r="I102" s="8"/>
      <c r="J102" s="8"/>
      <c r="K102" s="8"/>
      <c r="L102" s="8"/>
      <c r="M102" s="8"/>
    </row>
    <row r="103" spans="5:13" ht="16.350000000000001" customHeight="1">
      <c r="E103" s="85"/>
      <c r="G103" s="8"/>
      <c r="H103" s="8"/>
      <c r="I103" s="8"/>
      <c r="J103" s="8"/>
      <c r="K103" s="8"/>
      <c r="L103" s="8"/>
      <c r="M103" s="8"/>
    </row>
    <row r="104" spans="5:13" ht="16.350000000000001" customHeight="1">
      <c r="E104" s="85"/>
      <c r="G104" s="8"/>
      <c r="H104" s="8"/>
      <c r="I104" s="8"/>
      <c r="J104" s="8"/>
      <c r="K104" s="8"/>
      <c r="L104" s="8"/>
      <c r="M104" s="8"/>
    </row>
    <row r="105" spans="5:13" ht="16.350000000000001" customHeight="1">
      <c r="E105" s="85"/>
      <c r="G105" s="8"/>
      <c r="H105" s="8"/>
      <c r="I105" s="8"/>
      <c r="J105" s="8"/>
      <c r="K105" s="8"/>
      <c r="L105" s="8"/>
      <c r="M105" s="8"/>
    </row>
    <row r="106" spans="5:13" ht="16.350000000000001" customHeight="1">
      <c r="E106" s="85"/>
      <c r="G106" s="8"/>
      <c r="H106" s="8"/>
      <c r="I106" s="8"/>
      <c r="J106" s="8"/>
      <c r="K106" s="8"/>
      <c r="L106" s="8"/>
      <c r="M106" s="8"/>
    </row>
    <row r="107" spans="5:13" ht="16.350000000000001" customHeight="1">
      <c r="E107" s="85"/>
      <c r="G107" s="8"/>
      <c r="H107" s="8"/>
      <c r="I107" s="8"/>
      <c r="J107" s="8"/>
      <c r="K107" s="8"/>
      <c r="L107" s="8"/>
      <c r="M107" s="8"/>
    </row>
    <row r="108" spans="5:13" ht="16.350000000000001" customHeight="1">
      <c r="E108" s="85"/>
      <c r="G108" s="8"/>
      <c r="H108" s="8"/>
      <c r="I108" s="8"/>
      <c r="J108" s="8"/>
      <c r="K108" s="8"/>
      <c r="L108" s="8"/>
      <c r="M108" s="8"/>
    </row>
    <row r="109" spans="5:13" ht="16.350000000000001" customHeight="1">
      <c r="E109" s="85"/>
      <c r="G109" s="8"/>
      <c r="H109" s="8"/>
      <c r="I109" s="8"/>
      <c r="J109" s="8"/>
      <c r="K109" s="8"/>
      <c r="L109" s="8"/>
      <c r="M109" s="8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H10 J10 L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M109"/>
  <sheetViews>
    <sheetView topLeftCell="A24" zoomScale="101" zoomScaleNormal="101" zoomScaleSheetLayoutView="97" workbookViewId="0">
      <selection activeCell="P41" sqref="P41"/>
    </sheetView>
  </sheetViews>
  <sheetFormatPr defaultColWidth="9.42578125" defaultRowHeight="12"/>
  <cols>
    <col min="1" max="3" width="1.5703125" style="8" customWidth="1"/>
    <col min="4" max="4" width="37.7109375" style="8" customWidth="1"/>
    <col min="5" max="5" width="5.7109375" style="8" customWidth="1"/>
    <col min="6" max="6" width="0.7109375" style="8" customWidth="1"/>
    <col min="7" max="7" width="12.28515625" style="2" customWidth="1"/>
    <col min="8" max="8" width="0.5703125" style="2" customWidth="1"/>
    <col min="9" max="9" width="12.28515625" style="2" customWidth="1"/>
    <col min="10" max="10" width="0.5703125" style="2" customWidth="1"/>
    <col min="11" max="11" width="12.28515625" style="2" customWidth="1"/>
    <col min="12" max="12" width="0.5703125" style="2" customWidth="1"/>
    <col min="13" max="13" width="12.28515625" style="2" customWidth="1"/>
    <col min="14" max="16384" width="9.42578125" style="8"/>
  </cols>
  <sheetData>
    <row r="1" spans="1:13" ht="16.350000000000001" customHeight="1">
      <c r="A1" s="38" t="s">
        <v>111</v>
      </c>
      <c r="E1" s="85"/>
    </row>
    <row r="2" spans="1:13" ht="16.350000000000001" customHeight="1">
      <c r="A2" s="38" t="s">
        <v>119</v>
      </c>
      <c r="E2" s="85"/>
    </row>
    <row r="3" spans="1:13" ht="16.350000000000001" customHeight="1">
      <c r="A3" s="199" t="s">
        <v>178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ht="15" customHeight="1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</row>
    <row r="5" spans="1:13" ht="15" customHeight="1">
      <c r="E5" s="7"/>
      <c r="F5" s="38"/>
      <c r="G5" s="6"/>
      <c r="H5" s="6"/>
      <c r="I5" s="6"/>
      <c r="J5" s="6"/>
      <c r="K5" s="6"/>
      <c r="L5" s="6"/>
      <c r="M5" s="6"/>
    </row>
    <row r="6" spans="1:13" s="171" customFormat="1" ht="15" customHeight="1">
      <c r="A6" s="59"/>
      <c r="B6" s="58"/>
      <c r="C6" s="58"/>
      <c r="D6" s="58"/>
      <c r="E6" s="56"/>
      <c r="F6" s="58"/>
      <c r="G6" s="237" t="s">
        <v>43</v>
      </c>
      <c r="H6" s="237"/>
      <c r="I6" s="237"/>
      <c r="J6" s="50"/>
      <c r="K6" s="237" t="s">
        <v>64</v>
      </c>
      <c r="L6" s="237"/>
      <c r="M6" s="237"/>
    </row>
    <row r="7" spans="1:13" s="171" customFormat="1" ht="15" customHeight="1">
      <c r="A7" s="59"/>
      <c r="B7" s="58"/>
      <c r="C7" s="58"/>
      <c r="D7" s="58"/>
      <c r="E7" s="56"/>
      <c r="F7" s="58"/>
      <c r="G7" s="238" t="s">
        <v>44</v>
      </c>
      <c r="H7" s="238"/>
      <c r="I7" s="238"/>
      <c r="J7" s="50"/>
      <c r="K7" s="238" t="s">
        <v>44</v>
      </c>
      <c r="L7" s="238"/>
      <c r="M7" s="238"/>
    </row>
    <row r="8" spans="1:13" s="171" customFormat="1" ht="15" customHeight="1">
      <c r="E8" s="184"/>
      <c r="G8" s="50" t="s">
        <v>45</v>
      </c>
      <c r="H8" s="50"/>
      <c r="I8" s="50" t="s">
        <v>45</v>
      </c>
      <c r="J8" s="43"/>
      <c r="K8" s="50" t="s">
        <v>45</v>
      </c>
      <c r="L8" s="50"/>
      <c r="M8" s="50" t="s">
        <v>45</v>
      </c>
    </row>
    <row r="9" spans="1:13" s="171" customFormat="1" ht="15" customHeight="1">
      <c r="E9" s="51"/>
      <c r="F9" s="49"/>
      <c r="G9" s="200" t="s">
        <v>175</v>
      </c>
      <c r="H9" s="200"/>
      <c r="I9" s="50" t="s">
        <v>175</v>
      </c>
      <c r="J9" s="200"/>
      <c r="K9" s="200" t="s">
        <v>175</v>
      </c>
      <c r="L9" s="200"/>
      <c r="M9" s="200" t="s">
        <v>175</v>
      </c>
    </row>
    <row r="10" spans="1:13" s="171" customFormat="1" ht="15" customHeight="1">
      <c r="E10" s="184"/>
      <c r="G10" s="50" t="s">
        <v>151</v>
      </c>
      <c r="H10" s="50"/>
      <c r="I10" s="50" t="s">
        <v>125</v>
      </c>
      <c r="J10" s="49"/>
      <c r="K10" s="50" t="s">
        <v>151</v>
      </c>
      <c r="L10" s="50"/>
      <c r="M10" s="50" t="s">
        <v>125</v>
      </c>
    </row>
    <row r="11" spans="1:13" s="171" customFormat="1" ht="15" customHeight="1">
      <c r="E11" s="145" t="s">
        <v>0</v>
      </c>
      <c r="F11" s="49"/>
      <c r="G11" s="42" t="s">
        <v>1</v>
      </c>
      <c r="H11" s="50"/>
      <c r="I11" s="42" t="s">
        <v>1</v>
      </c>
      <c r="J11" s="60"/>
      <c r="K11" s="42" t="s">
        <v>1</v>
      </c>
      <c r="L11" s="50"/>
      <c r="M11" s="42" t="s">
        <v>1</v>
      </c>
    </row>
    <row r="12" spans="1:13" s="171" customFormat="1" ht="5.0999999999999996" customHeight="1">
      <c r="E12" s="184"/>
      <c r="G12" s="118"/>
      <c r="H12" s="47"/>
      <c r="I12" s="46"/>
      <c r="J12" s="47"/>
      <c r="K12" s="118"/>
      <c r="L12" s="47"/>
      <c r="M12" s="46"/>
    </row>
    <row r="13" spans="1:13" s="171" customFormat="1" ht="15" customHeight="1">
      <c r="A13" s="171" t="s">
        <v>104</v>
      </c>
      <c r="E13" s="184"/>
      <c r="G13" s="118">
        <v>1633290906</v>
      </c>
      <c r="H13" s="47"/>
      <c r="I13" s="46">
        <v>1487971813</v>
      </c>
      <c r="J13" s="61"/>
      <c r="K13" s="118">
        <v>1207588721</v>
      </c>
      <c r="M13" s="46">
        <v>1067105509</v>
      </c>
    </row>
    <row r="14" spans="1:13" s="171" customFormat="1" ht="15" customHeight="1">
      <c r="A14" s="171" t="s">
        <v>100</v>
      </c>
      <c r="E14" s="184"/>
      <c r="G14" s="119">
        <v>-989414118</v>
      </c>
      <c r="H14" s="47"/>
      <c r="I14" s="54">
        <v>-840660634</v>
      </c>
      <c r="J14" s="61"/>
      <c r="K14" s="119">
        <v>-771402375</v>
      </c>
      <c r="M14" s="54">
        <v>-647853576</v>
      </c>
    </row>
    <row r="15" spans="1:13" s="171" customFormat="1" ht="5.0999999999999996" customHeight="1">
      <c r="E15" s="184"/>
      <c r="G15" s="121"/>
      <c r="H15" s="47"/>
      <c r="I15" s="185"/>
      <c r="J15" s="47"/>
      <c r="K15" s="121"/>
      <c r="L15" s="47"/>
      <c r="M15" s="185"/>
    </row>
    <row r="16" spans="1:13" s="171" customFormat="1" ht="15" customHeight="1">
      <c r="A16" s="49" t="s">
        <v>22</v>
      </c>
      <c r="E16" s="184"/>
      <c r="G16" s="120">
        <f>SUM(G13:G14)</f>
        <v>643876788</v>
      </c>
      <c r="H16" s="47"/>
      <c r="I16" s="47">
        <f>SUM(I13:I14)</f>
        <v>647311179</v>
      </c>
      <c r="J16" s="47"/>
      <c r="K16" s="120">
        <f>SUM(K13:K14)</f>
        <v>436186346</v>
      </c>
      <c r="L16" s="47"/>
      <c r="M16" s="47">
        <f>SUM(M13:M14)</f>
        <v>419251933</v>
      </c>
    </row>
    <row r="17" spans="1:13" s="171" customFormat="1" ht="15" customHeight="1">
      <c r="A17" s="171" t="s">
        <v>158</v>
      </c>
      <c r="E17" s="184"/>
      <c r="G17" s="118">
        <v>-805753</v>
      </c>
      <c r="H17" s="44"/>
      <c r="I17" s="46">
        <v>4223486</v>
      </c>
      <c r="J17" s="44"/>
      <c r="K17" s="118">
        <v>9443010</v>
      </c>
      <c r="L17" s="44"/>
      <c r="M17" s="46">
        <v>4755282</v>
      </c>
    </row>
    <row r="18" spans="1:13" s="171" customFormat="1" ht="15" customHeight="1">
      <c r="A18" s="171" t="s">
        <v>49</v>
      </c>
      <c r="E18" s="184"/>
      <c r="G18" s="118">
        <v>1810420</v>
      </c>
      <c r="H18" s="44"/>
      <c r="I18" s="46">
        <v>3277734</v>
      </c>
      <c r="J18" s="44"/>
      <c r="K18" s="118">
        <v>30012977</v>
      </c>
      <c r="L18" s="44"/>
      <c r="M18" s="46">
        <v>33370562</v>
      </c>
    </row>
    <row r="19" spans="1:13" s="171" customFormat="1" ht="15" customHeight="1">
      <c r="A19" s="171" t="s">
        <v>23</v>
      </c>
      <c r="E19" s="184"/>
      <c r="G19" s="125">
        <v>-104422974</v>
      </c>
      <c r="H19" s="46"/>
      <c r="I19" s="46">
        <v>-85406054</v>
      </c>
      <c r="J19" s="46"/>
      <c r="K19" s="125">
        <v>-80695179</v>
      </c>
      <c r="L19" s="47"/>
      <c r="M19" s="52">
        <v>-62223347</v>
      </c>
    </row>
    <row r="20" spans="1:13" s="171" customFormat="1" ht="15" customHeight="1">
      <c r="A20" s="171" t="s">
        <v>24</v>
      </c>
      <c r="E20" s="184"/>
      <c r="G20" s="118">
        <v>-220020937</v>
      </c>
      <c r="H20" s="46"/>
      <c r="I20" s="46">
        <v>-202373976</v>
      </c>
      <c r="J20" s="46"/>
      <c r="K20" s="118">
        <v>-152782816</v>
      </c>
      <c r="L20" s="44"/>
      <c r="M20" s="46">
        <v>-141975283</v>
      </c>
    </row>
    <row r="21" spans="1:13" s="171" customFormat="1" ht="15" customHeight="1">
      <c r="A21" s="171" t="s">
        <v>146</v>
      </c>
      <c r="E21" s="184"/>
      <c r="G21" s="118">
        <v>-10728455</v>
      </c>
      <c r="H21" s="46"/>
      <c r="I21" s="46">
        <v>-4546042</v>
      </c>
      <c r="J21" s="46"/>
      <c r="K21" s="118">
        <v>-8902017</v>
      </c>
      <c r="L21" s="44"/>
      <c r="M21" s="46">
        <v>-4513113</v>
      </c>
    </row>
    <row r="22" spans="1:13" s="171" customFormat="1" ht="15" customHeight="1">
      <c r="A22" s="171" t="s">
        <v>25</v>
      </c>
      <c r="E22" s="184"/>
      <c r="G22" s="119">
        <v>-3559279</v>
      </c>
      <c r="H22" s="47"/>
      <c r="I22" s="54">
        <v>-4604178</v>
      </c>
      <c r="J22" s="47"/>
      <c r="K22" s="119">
        <v>-4503864</v>
      </c>
      <c r="L22" s="47"/>
      <c r="M22" s="54">
        <v>-4411277</v>
      </c>
    </row>
    <row r="23" spans="1:13" s="171" customFormat="1" ht="5.0999999999999996" customHeight="1">
      <c r="E23" s="184"/>
      <c r="G23" s="121"/>
      <c r="H23" s="47"/>
      <c r="I23" s="185"/>
      <c r="J23" s="47"/>
      <c r="K23" s="121"/>
      <c r="L23" s="47"/>
      <c r="M23" s="185"/>
    </row>
    <row r="24" spans="1:13" s="171" customFormat="1" ht="15" customHeight="1">
      <c r="A24" s="49" t="s">
        <v>29</v>
      </c>
      <c r="E24" s="184"/>
      <c r="G24" s="121">
        <f>SUM(G16:G22)</f>
        <v>306149810</v>
      </c>
      <c r="H24" s="47"/>
      <c r="I24" s="185">
        <f>SUM(I16:I22)</f>
        <v>357882149</v>
      </c>
      <c r="J24" s="47"/>
      <c r="K24" s="121">
        <f>SUM(K16:K22)</f>
        <v>228758457</v>
      </c>
      <c r="L24" s="47"/>
      <c r="M24" s="185">
        <f>SUM(M16:M22)</f>
        <v>244254757</v>
      </c>
    </row>
    <row r="25" spans="1:13" s="171" customFormat="1" ht="15" customHeight="1">
      <c r="A25" s="171" t="s">
        <v>26</v>
      </c>
      <c r="E25" s="184">
        <v>16</v>
      </c>
      <c r="G25" s="119">
        <v>-62834168</v>
      </c>
      <c r="H25" s="44"/>
      <c r="I25" s="54">
        <v>-73142105</v>
      </c>
      <c r="J25" s="44"/>
      <c r="K25" s="119">
        <v>-40675891</v>
      </c>
      <c r="L25" s="47"/>
      <c r="M25" s="54">
        <v>-46779260</v>
      </c>
    </row>
    <row r="26" spans="1:13" s="171" customFormat="1" ht="5.0999999999999996" customHeight="1">
      <c r="E26" s="184"/>
      <c r="G26" s="122"/>
      <c r="H26" s="47"/>
      <c r="I26" s="44"/>
      <c r="J26" s="47"/>
      <c r="K26" s="122"/>
      <c r="L26" s="47"/>
      <c r="M26" s="44"/>
    </row>
    <row r="27" spans="1:13" s="58" customFormat="1" ht="15" customHeight="1">
      <c r="A27" s="59" t="s">
        <v>186</v>
      </c>
      <c r="E27" s="56"/>
      <c r="G27" s="121">
        <f>SUM(G23:G25)</f>
        <v>243315642</v>
      </c>
      <c r="H27" s="44"/>
      <c r="I27" s="185">
        <f>SUM(I23:I25)</f>
        <v>284740044</v>
      </c>
      <c r="J27" s="44"/>
      <c r="K27" s="121">
        <f>SUM(K23:K25)</f>
        <v>188082566</v>
      </c>
      <c r="L27" s="44"/>
      <c r="M27" s="185">
        <f>SUM(M23:M25)</f>
        <v>197475497</v>
      </c>
    </row>
    <row r="28" spans="1:13" s="171" customFormat="1" ht="15" customHeight="1">
      <c r="A28" s="171" t="s">
        <v>214</v>
      </c>
      <c r="E28" s="184">
        <v>7</v>
      </c>
      <c r="G28" s="119">
        <v>-58737557</v>
      </c>
      <c r="H28" s="44"/>
      <c r="I28" s="54">
        <v>-29083565</v>
      </c>
      <c r="J28" s="44"/>
      <c r="K28" s="119">
        <v>0</v>
      </c>
      <c r="L28" s="44"/>
      <c r="M28" s="54">
        <v>0</v>
      </c>
    </row>
    <row r="29" spans="1:13" s="171" customFormat="1" ht="5.0999999999999996" customHeight="1">
      <c r="E29" s="184"/>
      <c r="G29" s="122"/>
      <c r="H29" s="47"/>
      <c r="I29" s="44"/>
      <c r="J29" s="47"/>
      <c r="K29" s="122"/>
      <c r="L29" s="47"/>
      <c r="M29" s="44"/>
    </row>
    <row r="30" spans="1:13" s="171" customFormat="1" ht="15" customHeight="1">
      <c r="A30" s="49" t="s">
        <v>68</v>
      </c>
      <c r="E30" s="184"/>
      <c r="G30" s="119">
        <f>SUM(G27:G28)</f>
        <v>184578085</v>
      </c>
      <c r="H30" s="44"/>
      <c r="I30" s="54">
        <f>SUM(I27:I28)</f>
        <v>255656479</v>
      </c>
      <c r="J30" s="44"/>
      <c r="K30" s="119">
        <f>SUM(K27:K28)</f>
        <v>188082566</v>
      </c>
      <c r="L30" s="47"/>
      <c r="M30" s="54">
        <f>SUM(M27:M28)</f>
        <v>197475497</v>
      </c>
    </row>
    <row r="31" spans="1:13" s="171" customFormat="1" ht="8.1" customHeight="1">
      <c r="A31" s="59"/>
      <c r="B31" s="58"/>
      <c r="C31" s="58"/>
      <c r="D31" s="58"/>
      <c r="E31" s="56"/>
      <c r="F31" s="58"/>
      <c r="G31" s="120"/>
      <c r="H31" s="44"/>
      <c r="I31" s="47"/>
      <c r="J31" s="44"/>
      <c r="K31" s="120"/>
      <c r="L31" s="44"/>
      <c r="M31" s="47"/>
    </row>
    <row r="32" spans="1:13" s="171" customFormat="1" ht="15" customHeight="1">
      <c r="A32" s="49" t="s">
        <v>157</v>
      </c>
      <c r="E32" s="184"/>
      <c r="G32" s="120"/>
      <c r="H32" s="47"/>
      <c r="I32" s="47"/>
      <c r="J32" s="47"/>
      <c r="K32" s="120"/>
      <c r="L32" s="47"/>
      <c r="M32" s="47"/>
    </row>
    <row r="33" spans="1:13" s="171" customFormat="1" ht="15" customHeight="1">
      <c r="A33" s="62" t="s">
        <v>101</v>
      </c>
      <c r="E33" s="184"/>
      <c r="G33" s="120"/>
      <c r="H33" s="47"/>
      <c r="I33" s="47"/>
      <c r="J33" s="47"/>
      <c r="K33" s="120"/>
      <c r="L33" s="47"/>
      <c r="M33" s="47"/>
    </row>
    <row r="34" spans="1:13" s="171" customFormat="1" ht="15" customHeight="1">
      <c r="B34" s="171" t="s">
        <v>58</v>
      </c>
      <c r="E34" s="56"/>
      <c r="F34" s="58"/>
      <c r="G34" s="119">
        <v>9538509</v>
      </c>
      <c r="H34" s="44"/>
      <c r="I34" s="54">
        <v>3983093</v>
      </c>
      <c r="J34" s="44"/>
      <c r="K34" s="123">
        <v>0</v>
      </c>
      <c r="L34" s="44"/>
      <c r="M34" s="45">
        <v>0</v>
      </c>
    </row>
    <row r="35" spans="1:13" s="171" customFormat="1" ht="5.0999999999999996" customHeight="1">
      <c r="E35" s="56"/>
      <c r="F35" s="58"/>
      <c r="G35" s="118"/>
      <c r="H35" s="44"/>
      <c r="I35" s="46"/>
      <c r="J35" s="44"/>
      <c r="K35" s="122"/>
      <c r="L35" s="44"/>
      <c r="M35" s="44"/>
    </row>
    <row r="36" spans="1:13" s="171" customFormat="1" ht="15" customHeight="1">
      <c r="B36" s="171" t="s">
        <v>59</v>
      </c>
      <c r="E36" s="56"/>
      <c r="F36" s="58"/>
      <c r="G36" s="120"/>
      <c r="H36" s="44"/>
      <c r="I36" s="47"/>
      <c r="J36" s="44"/>
      <c r="K36" s="120"/>
      <c r="L36" s="44"/>
      <c r="M36" s="47"/>
    </row>
    <row r="37" spans="1:13" s="171" customFormat="1" ht="15" customHeight="1">
      <c r="C37" s="171" t="s">
        <v>57</v>
      </c>
      <c r="E37" s="56"/>
      <c r="F37" s="58"/>
      <c r="G37" s="123">
        <f>SUM(G34:G36)</f>
        <v>9538509</v>
      </c>
      <c r="H37" s="44"/>
      <c r="I37" s="45">
        <f>SUM(I34:I36)</f>
        <v>3983093</v>
      </c>
      <c r="J37" s="44"/>
      <c r="K37" s="123">
        <f>SUM(K34:K36)</f>
        <v>0</v>
      </c>
      <c r="L37" s="44"/>
      <c r="M37" s="45">
        <f>SUM(M34:M36)</f>
        <v>0</v>
      </c>
    </row>
    <row r="38" spans="1:13" s="171" customFormat="1" ht="5.0999999999999996" customHeight="1">
      <c r="E38" s="56"/>
      <c r="F38" s="58"/>
      <c r="G38" s="122"/>
      <c r="H38" s="44"/>
      <c r="I38" s="44"/>
      <c r="J38" s="44"/>
      <c r="K38" s="122"/>
      <c r="L38" s="44"/>
      <c r="M38" s="44"/>
    </row>
    <row r="39" spans="1:13" s="171" customFormat="1" ht="15" customHeight="1">
      <c r="A39" s="49" t="s">
        <v>210</v>
      </c>
      <c r="B39" s="49"/>
      <c r="C39" s="49"/>
      <c r="D39" s="49"/>
      <c r="E39" s="56"/>
      <c r="F39" s="58"/>
      <c r="G39" s="123">
        <f>G37</f>
        <v>9538509</v>
      </c>
      <c r="H39" s="44"/>
      <c r="I39" s="45">
        <f>I37</f>
        <v>3983093</v>
      </c>
      <c r="J39" s="44"/>
      <c r="K39" s="123">
        <f>K37</f>
        <v>0</v>
      </c>
      <c r="L39" s="44"/>
      <c r="M39" s="45">
        <f>M37</f>
        <v>0</v>
      </c>
    </row>
    <row r="40" spans="1:13" s="171" customFormat="1" ht="5.0999999999999996" customHeight="1">
      <c r="A40" s="49"/>
      <c r="B40" s="49"/>
      <c r="C40" s="49"/>
      <c r="D40" s="49"/>
      <c r="E40" s="56"/>
      <c r="F40" s="58"/>
      <c r="G40" s="120"/>
      <c r="H40" s="44"/>
      <c r="I40" s="47"/>
      <c r="J40" s="44"/>
      <c r="K40" s="120"/>
      <c r="L40" s="44"/>
      <c r="M40" s="47"/>
    </row>
    <row r="41" spans="1:13" s="171" customFormat="1" ht="15" customHeight="1" thickBot="1">
      <c r="A41" s="49" t="s">
        <v>69</v>
      </c>
      <c r="E41" s="56"/>
      <c r="F41" s="58"/>
      <c r="G41" s="124">
        <f>G30+G39</f>
        <v>194116594</v>
      </c>
      <c r="H41" s="44"/>
      <c r="I41" s="186">
        <f>I30+I39</f>
        <v>259639572</v>
      </c>
      <c r="J41" s="44"/>
      <c r="K41" s="124">
        <f>SUM(K27,K39)</f>
        <v>188082566</v>
      </c>
      <c r="L41" s="44"/>
      <c r="M41" s="186">
        <f>SUM(M27,M39)</f>
        <v>197475497</v>
      </c>
    </row>
    <row r="42" spans="1:13" s="171" customFormat="1" ht="8.1" customHeight="1" thickTop="1">
      <c r="A42" s="59"/>
      <c r="B42" s="58"/>
      <c r="C42" s="58"/>
      <c r="D42" s="58"/>
      <c r="E42" s="56"/>
      <c r="F42" s="58"/>
      <c r="G42" s="120"/>
      <c r="H42" s="44"/>
      <c r="I42" s="47"/>
      <c r="J42" s="44"/>
      <c r="K42" s="120"/>
      <c r="L42" s="44"/>
      <c r="M42" s="47"/>
    </row>
    <row r="43" spans="1:13" s="171" customFormat="1" ht="15" customHeight="1">
      <c r="A43" s="59" t="s">
        <v>60</v>
      </c>
      <c r="B43" s="58"/>
      <c r="C43" s="58"/>
      <c r="D43" s="58"/>
      <c r="E43" s="56"/>
      <c r="F43" s="58"/>
      <c r="G43" s="120"/>
      <c r="H43" s="44"/>
      <c r="I43" s="47"/>
      <c r="J43" s="44"/>
      <c r="K43" s="120"/>
      <c r="L43" s="44"/>
      <c r="M43" s="47"/>
    </row>
    <row r="44" spans="1:13" s="171" customFormat="1" ht="15" customHeight="1">
      <c r="A44" s="171" t="s">
        <v>61</v>
      </c>
      <c r="E44" s="56"/>
      <c r="F44" s="58"/>
      <c r="G44" s="120">
        <f>+G30-G45</f>
        <v>182997645</v>
      </c>
      <c r="H44" s="44"/>
      <c r="I44" s="47">
        <f>+I30-I45</f>
        <v>256314898</v>
      </c>
      <c r="J44" s="44"/>
      <c r="K44" s="120">
        <f>+K30-K45</f>
        <v>188082566</v>
      </c>
      <c r="L44" s="44"/>
      <c r="M44" s="47">
        <f>+M30-M45</f>
        <v>197475497</v>
      </c>
    </row>
    <row r="45" spans="1:13" s="171" customFormat="1" ht="15" customHeight="1">
      <c r="A45" s="171" t="s">
        <v>62</v>
      </c>
      <c r="E45" s="56"/>
      <c r="F45" s="58"/>
      <c r="G45" s="123">
        <v>1580440</v>
      </c>
      <c r="H45" s="44"/>
      <c r="I45" s="45">
        <v>-658419</v>
      </c>
      <c r="J45" s="44"/>
      <c r="K45" s="123">
        <v>0</v>
      </c>
      <c r="L45" s="44"/>
      <c r="M45" s="45">
        <v>0</v>
      </c>
    </row>
    <row r="46" spans="1:13" s="171" customFormat="1" ht="5.0999999999999996" customHeight="1">
      <c r="A46" s="59"/>
      <c r="B46" s="58"/>
      <c r="C46" s="58"/>
      <c r="D46" s="58"/>
      <c r="E46" s="56"/>
      <c r="F46" s="58"/>
      <c r="G46" s="120"/>
      <c r="H46" s="44"/>
      <c r="I46" s="47"/>
      <c r="J46" s="44"/>
      <c r="K46" s="120"/>
      <c r="L46" s="44"/>
      <c r="M46" s="47"/>
    </row>
    <row r="47" spans="1:13" s="171" customFormat="1" ht="15" customHeight="1" thickBot="1">
      <c r="A47" s="59"/>
      <c r="B47" s="58"/>
      <c r="C47" s="58"/>
      <c r="D47" s="58"/>
      <c r="E47" s="56"/>
      <c r="F47" s="58"/>
      <c r="G47" s="124">
        <f>+G30</f>
        <v>184578085</v>
      </c>
      <c r="H47" s="44"/>
      <c r="I47" s="186">
        <f>+I30</f>
        <v>255656479</v>
      </c>
      <c r="J47" s="44"/>
      <c r="K47" s="124">
        <f>+K30</f>
        <v>188082566</v>
      </c>
      <c r="L47" s="44"/>
      <c r="M47" s="186">
        <f>+M30</f>
        <v>197475497</v>
      </c>
    </row>
    <row r="48" spans="1:13" s="171" customFormat="1" ht="8.1" customHeight="1" thickTop="1">
      <c r="A48" s="59"/>
      <c r="B48" s="58"/>
      <c r="C48" s="58"/>
      <c r="D48" s="58"/>
      <c r="E48" s="56"/>
      <c r="F48" s="58"/>
      <c r="G48" s="120"/>
      <c r="H48" s="44"/>
      <c r="I48" s="47"/>
      <c r="J48" s="44"/>
      <c r="K48" s="120"/>
      <c r="L48" s="44"/>
      <c r="M48" s="47"/>
    </row>
    <row r="49" spans="1:13" s="171" customFormat="1" ht="15" customHeight="1">
      <c r="A49" s="59" t="s">
        <v>63</v>
      </c>
      <c r="B49" s="58"/>
      <c r="C49" s="58"/>
      <c r="D49" s="58"/>
      <c r="E49" s="56"/>
      <c r="F49" s="58"/>
      <c r="G49" s="120"/>
      <c r="H49" s="44"/>
      <c r="I49" s="47"/>
      <c r="J49" s="44"/>
      <c r="K49" s="120"/>
      <c r="L49" s="44"/>
      <c r="M49" s="47"/>
    </row>
    <row r="50" spans="1:13" s="171" customFormat="1" ht="15" customHeight="1">
      <c r="A50" s="171" t="s">
        <v>61</v>
      </c>
      <c r="E50" s="56"/>
      <c r="F50" s="58"/>
      <c r="G50" s="120"/>
      <c r="H50" s="44"/>
      <c r="I50" s="47"/>
      <c r="J50" s="44"/>
      <c r="K50" s="120"/>
    </row>
    <row r="51" spans="1:13" s="171" customFormat="1" ht="15" customHeight="1">
      <c r="B51" s="171" t="s">
        <v>199</v>
      </c>
      <c r="E51" s="56"/>
      <c r="F51" s="58"/>
      <c r="G51" s="120">
        <f>G41-G53-G52</f>
        <v>251051634</v>
      </c>
      <c r="H51" s="44"/>
      <c r="I51" s="47">
        <v>289377963</v>
      </c>
      <c r="J51" s="44"/>
      <c r="K51" s="120">
        <f>+K41-K53</f>
        <v>188082566</v>
      </c>
      <c r="L51" s="44"/>
      <c r="M51" s="47">
        <f>+M41-M53</f>
        <v>197475497</v>
      </c>
    </row>
    <row r="52" spans="1:13" s="171" customFormat="1" ht="15" customHeight="1">
      <c r="B52" s="171" t="s">
        <v>200</v>
      </c>
      <c r="E52" s="56"/>
      <c r="F52" s="58"/>
      <c r="G52" s="120">
        <f>G28</f>
        <v>-58737557</v>
      </c>
      <c r="H52" s="44"/>
      <c r="I52" s="47">
        <v>-29083565</v>
      </c>
      <c r="J52" s="44"/>
      <c r="K52" s="120">
        <v>0</v>
      </c>
      <c r="L52" s="44"/>
      <c r="M52" s="47">
        <v>0</v>
      </c>
    </row>
    <row r="53" spans="1:13" s="171" customFormat="1" ht="15" customHeight="1">
      <c r="A53" s="171" t="s">
        <v>62</v>
      </c>
      <c r="E53" s="56"/>
      <c r="F53" s="58"/>
      <c r="G53" s="123">
        <v>1802517</v>
      </c>
      <c r="H53" s="44"/>
      <c r="I53" s="45">
        <v>-654826</v>
      </c>
      <c r="J53" s="44"/>
      <c r="K53" s="123">
        <v>0</v>
      </c>
      <c r="L53" s="44"/>
      <c r="M53" s="45">
        <v>0</v>
      </c>
    </row>
    <row r="54" spans="1:13" s="171" customFormat="1" ht="5.0999999999999996" customHeight="1">
      <c r="A54" s="59"/>
      <c r="B54" s="58"/>
      <c r="C54" s="58"/>
      <c r="D54" s="58"/>
      <c r="E54" s="56"/>
      <c r="F54" s="58"/>
      <c r="G54" s="120"/>
      <c r="H54" s="44"/>
      <c r="I54" s="47"/>
      <c r="J54" s="44"/>
      <c r="K54" s="120"/>
      <c r="L54" s="44"/>
      <c r="M54" s="47"/>
    </row>
    <row r="55" spans="1:13" s="171" customFormat="1" ht="15" customHeight="1" thickBot="1">
      <c r="A55" s="59"/>
      <c r="B55" s="58"/>
      <c r="C55" s="58"/>
      <c r="D55" s="58"/>
      <c r="E55" s="56"/>
      <c r="F55" s="58"/>
      <c r="G55" s="124">
        <f>SUM(G50:G54)</f>
        <v>194116594</v>
      </c>
      <c r="H55" s="44"/>
      <c r="I55" s="186">
        <f>SUM(I50:I54)</f>
        <v>259639572</v>
      </c>
      <c r="J55" s="44"/>
      <c r="K55" s="124">
        <f>SUM(K51:K54)</f>
        <v>188082566</v>
      </c>
      <c r="L55" s="44"/>
      <c r="M55" s="186">
        <f>SUM(M51:M54)</f>
        <v>197475497</v>
      </c>
    </row>
    <row r="56" spans="1:13" s="171" customFormat="1" ht="8.1" customHeight="1" thickTop="1">
      <c r="A56" s="59"/>
      <c r="B56" s="58"/>
      <c r="C56" s="58"/>
      <c r="D56" s="58"/>
      <c r="E56" s="56"/>
      <c r="F56" s="58"/>
      <c r="G56" s="120"/>
      <c r="H56" s="44"/>
      <c r="I56" s="47"/>
      <c r="J56" s="44"/>
      <c r="K56" s="120"/>
      <c r="L56" s="44"/>
      <c r="M56" s="47"/>
    </row>
    <row r="57" spans="1:13" s="171" customFormat="1" ht="15" customHeight="1">
      <c r="A57" s="59" t="s">
        <v>224</v>
      </c>
      <c r="B57" s="58"/>
      <c r="C57" s="58"/>
      <c r="D57" s="58"/>
      <c r="E57" s="56"/>
      <c r="F57" s="58"/>
      <c r="G57" s="120"/>
      <c r="H57" s="44"/>
      <c r="I57" s="47"/>
      <c r="J57" s="44"/>
      <c r="K57" s="120"/>
      <c r="L57" s="44"/>
      <c r="M57" s="47"/>
    </row>
    <row r="58" spans="1:13" s="171" customFormat="1" ht="5.0999999999999996" customHeight="1">
      <c r="A58" s="59"/>
      <c r="B58" s="58"/>
      <c r="C58" s="58"/>
      <c r="D58" s="58"/>
      <c r="E58" s="56"/>
      <c r="F58" s="58"/>
      <c r="G58" s="120"/>
      <c r="H58" s="44"/>
      <c r="I58" s="47"/>
      <c r="J58" s="44"/>
      <c r="K58" s="120"/>
      <c r="L58" s="44"/>
      <c r="M58" s="47"/>
    </row>
    <row r="59" spans="1:13" s="171" customFormat="1" ht="15" customHeight="1">
      <c r="A59" s="171" t="s">
        <v>223</v>
      </c>
      <c r="E59" s="56"/>
      <c r="F59" s="58"/>
      <c r="G59" s="120"/>
      <c r="H59" s="44"/>
      <c r="I59" s="47"/>
      <c r="J59" s="44"/>
      <c r="K59" s="120"/>
      <c r="L59" s="44"/>
      <c r="M59" s="47"/>
    </row>
    <row r="60" spans="1:13" s="171" customFormat="1" ht="15" customHeight="1">
      <c r="B60" s="171" t="s">
        <v>199</v>
      </c>
      <c r="E60" s="56"/>
      <c r="F60" s="58"/>
      <c r="G60" s="222">
        <f>ROUND((G27-G45)/2000000000,3)</f>
        <v>0.121</v>
      </c>
      <c r="H60" s="223"/>
      <c r="I60" s="224">
        <f>ROUND((I27-I45)/2000000000,3)</f>
        <v>0.14299999999999999</v>
      </c>
      <c r="J60" s="223"/>
      <c r="K60" s="225">
        <f>ROUND((K27-K45)/2000000000,3)</f>
        <v>9.4E-2</v>
      </c>
      <c r="L60" s="223"/>
      <c r="M60" s="224">
        <f>ROUND((M27-M45)/2000000000,3)</f>
        <v>9.9000000000000005E-2</v>
      </c>
    </row>
    <row r="61" spans="1:13" s="171" customFormat="1" ht="15" customHeight="1">
      <c r="B61" s="171" t="s">
        <v>200</v>
      </c>
      <c r="E61" s="56"/>
      <c r="F61" s="58"/>
      <c r="G61" s="215">
        <f>ROUND(G28/2000000000,3)</f>
        <v>-2.9000000000000001E-2</v>
      </c>
      <c r="H61" s="223"/>
      <c r="I61" s="219">
        <f>ROUND(I28/2000000000,3)</f>
        <v>-1.4999999999999999E-2</v>
      </c>
      <c r="J61" s="223"/>
      <c r="K61" s="228" t="s">
        <v>225</v>
      </c>
      <c r="L61" s="229"/>
      <c r="M61" s="230" t="s">
        <v>225</v>
      </c>
    </row>
    <row r="62" spans="1:13" s="171" customFormat="1" ht="15" customHeight="1" thickBot="1">
      <c r="A62" s="58"/>
      <c r="B62" s="58" t="s">
        <v>218</v>
      </c>
      <c r="C62" s="58"/>
      <c r="D62" s="58"/>
      <c r="E62" s="56"/>
      <c r="F62" s="58"/>
      <c r="G62" s="226">
        <f>SUM(G60:G61)</f>
        <v>9.1999999999999998E-2</v>
      </c>
      <c r="H62" s="223"/>
      <c r="I62" s="227">
        <f>SUM(I60:I61)</f>
        <v>0.128</v>
      </c>
      <c r="J62" s="223"/>
      <c r="K62" s="226">
        <f>SUM(K60:K61)</f>
        <v>9.4E-2</v>
      </c>
      <c r="L62" s="223"/>
      <c r="M62" s="227">
        <f>SUM(M60:M61)</f>
        <v>9.9000000000000005E-2</v>
      </c>
    </row>
    <row r="63" spans="1:13" s="171" customFormat="1" ht="6.75" customHeight="1" thickTop="1">
      <c r="A63" s="58"/>
      <c r="B63" s="58"/>
      <c r="C63" s="58"/>
      <c r="D63" s="58"/>
      <c r="E63" s="56"/>
      <c r="F63" s="58"/>
      <c r="G63" s="63"/>
      <c r="H63" s="63"/>
      <c r="I63" s="63"/>
      <c r="J63" s="63"/>
      <c r="K63" s="63"/>
      <c r="L63" s="63"/>
      <c r="M63" s="63"/>
    </row>
    <row r="64" spans="1:13" ht="21.95" customHeight="1">
      <c r="A64" s="3" t="s">
        <v>172</v>
      </c>
      <c r="B64" s="3"/>
      <c r="C64" s="3"/>
      <c r="D64" s="3"/>
      <c r="E64" s="3"/>
      <c r="F64" s="3"/>
      <c r="G64" s="5"/>
      <c r="H64" s="5"/>
      <c r="I64" s="5"/>
      <c r="J64" s="5"/>
      <c r="K64" s="5"/>
      <c r="L64" s="5"/>
      <c r="M64" s="5"/>
    </row>
    <row r="65" spans="5:13" ht="16.350000000000001" customHeight="1">
      <c r="E65" s="85"/>
    </row>
    <row r="66" spans="5:13" ht="16.350000000000001" customHeight="1">
      <c r="E66" s="85"/>
    </row>
    <row r="67" spans="5:13" ht="16.350000000000001" customHeight="1">
      <c r="E67" s="85"/>
      <c r="G67" s="8"/>
      <c r="H67" s="8"/>
      <c r="I67" s="8"/>
      <c r="J67" s="8"/>
      <c r="K67" s="8"/>
      <c r="L67" s="8"/>
      <c r="M67" s="8"/>
    </row>
    <row r="68" spans="5:13" ht="16.350000000000001" customHeight="1">
      <c r="E68" s="85"/>
      <c r="G68" s="8"/>
      <c r="H68" s="8"/>
      <c r="I68" s="8"/>
      <c r="J68" s="8"/>
      <c r="K68" s="8"/>
      <c r="L68" s="8"/>
      <c r="M68" s="8"/>
    </row>
    <row r="69" spans="5:13" ht="16.350000000000001" customHeight="1">
      <c r="E69" s="85"/>
      <c r="G69" s="8"/>
      <c r="H69" s="8"/>
      <c r="I69" s="8"/>
      <c r="J69" s="8"/>
      <c r="K69" s="8"/>
      <c r="L69" s="8"/>
      <c r="M69" s="8"/>
    </row>
    <row r="70" spans="5:13" ht="16.350000000000001" customHeight="1">
      <c r="E70" s="85"/>
      <c r="G70" s="8"/>
      <c r="H70" s="8"/>
      <c r="I70" s="8"/>
      <c r="J70" s="8"/>
      <c r="K70" s="8"/>
      <c r="L70" s="8"/>
      <c r="M70" s="8"/>
    </row>
    <row r="71" spans="5:13" ht="16.350000000000001" customHeight="1">
      <c r="E71" s="85"/>
      <c r="G71" s="8"/>
      <c r="H71" s="8"/>
      <c r="I71" s="8"/>
      <c r="J71" s="8"/>
      <c r="K71" s="8"/>
      <c r="L71" s="8"/>
      <c r="M71" s="8"/>
    </row>
    <row r="72" spans="5:13" ht="16.350000000000001" customHeight="1">
      <c r="E72" s="85"/>
      <c r="G72" s="8"/>
      <c r="H72" s="8"/>
      <c r="I72" s="8"/>
      <c r="J72" s="8"/>
      <c r="K72" s="8"/>
      <c r="L72" s="8"/>
      <c r="M72" s="8"/>
    </row>
    <row r="73" spans="5:13" ht="16.350000000000001" customHeight="1">
      <c r="E73" s="85"/>
      <c r="G73" s="8"/>
      <c r="H73" s="8"/>
      <c r="I73" s="8"/>
      <c r="J73" s="8"/>
      <c r="K73" s="8"/>
      <c r="L73" s="8"/>
      <c r="M73" s="8"/>
    </row>
    <row r="74" spans="5:13" ht="16.350000000000001" customHeight="1">
      <c r="E74" s="85"/>
      <c r="G74" s="8"/>
      <c r="H74" s="8"/>
      <c r="I74" s="8"/>
      <c r="J74" s="8"/>
      <c r="K74" s="8"/>
      <c r="L74" s="8"/>
      <c r="M74" s="8"/>
    </row>
    <row r="75" spans="5:13" ht="16.350000000000001" customHeight="1">
      <c r="E75" s="85"/>
      <c r="G75" s="8"/>
      <c r="H75" s="8"/>
      <c r="I75" s="8"/>
      <c r="J75" s="8"/>
      <c r="K75" s="8"/>
      <c r="L75" s="8"/>
      <c r="M75" s="8"/>
    </row>
    <row r="76" spans="5:13" ht="16.350000000000001" customHeight="1">
      <c r="E76" s="85"/>
      <c r="G76" s="8"/>
      <c r="H76" s="8"/>
      <c r="I76" s="8"/>
      <c r="J76" s="8"/>
      <c r="K76" s="8"/>
      <c r="L76" s="8"/>
      <c r="M76" s="8"/>
    </row>
    <row r="77" spans="5:13" ht="16.350000000000001" customHeight="1">
      <c r="E77" s="85"/>
      <c r="G77" s="8"/>
      <c r="H77" s="8"/>
      <c r="I77" s="8"/>
      <c r="J77" s="8"/>
      <c r="K77" s="8"/>
      <c r="L77" s="8"/>
      <c r="M77" s="8"/>
    </row>
    <row r="78" spans="5:13" ht="16.350000000000001" customHeight="1">
      <c r="E78" s="85"/>
      <c r="G78" s="8"/>
      <c r="H78" s="8"/>
      <c r="I78" s="8"/>
      <c r="J78" s="8"/>
      <c r="K78" s="8"/>
      <c r="L78" s="8"/>
      <c r="M78" s="8"/>
    </row>
    <row r="79" spans="5:13" ht="16.350000000000001" customHeight="1">
      <c r="E79" s="85"/>
      <c r="G79" s="8"/>
      <c r="H79" s="8"/>
      <c r="I79" s="8"/>
      <c r="J79" s="8"/>
      <c r="K79" s="8"/>
      <c r="L79" s="8"/>
      <c r="M79" s="8"/>
    </row>
    <row r="80" spans="5:13" ht="16.350000000000001" customHeight="1">
      <c r="E80" s="85"/>
      <c r="G80" s="8"/>
      <c r="H80" s="8"/>
      <c r="I80" s="8"/>
      <c r="J80" s="8"/>
      <c r="K80" s="8"/>
      <c r="L80" s="8"/>
      <c r="M80" s="8"/>
    </row>
    <row r="81" spans="5:13" ht="16.350000000000001" customHeight="1">
      <c r="E81" s="85"/>
      <c r="G81" s="8"/>
      <c r="H81" s="8"/>
      <c r="I81" s="8"/>
      <c r="J81" s="8"/>
      <c r="K81" s="8"/>
      <c r="L81" s="8"/>
      <c r="M81" s="8"/>
    </row>
    <row r="82" spans="5:13" ht="16.350000000000001" customHeight="1">
      <c r="E82" s="85"/>
      <c r="G82" s="8"/>
      <c r="H82" s="8"/>
      <c r="I82" s="8"/>
      <c r="J82" s="8"/>
      <c r="K82" s="8"/>
      <c r="L82" s="8"/>
      <c r="M82" s="8"/>
    </row>
    <row r="83" spans="5:13" ht="16.350000000000001" customHeight="1">
      <c r="E83" s="85"/>
      <c r="G83" s="8"/>
      <c r="H83" s="8"/>
      <c r="I83" s="8"/>
      <c r="J83" s="8"/>
      <c r="K83" s="8"/>
      <c r="L83" s="8"/>
      <c r="M83" s="8"/>
    </row>
    <row r="84" spans="5:13" ht="16.350000000000001" customHeight="1">
      <c r="E84" s="85"/>
      <c r="G84" s="8"/>
      <c r="H84" s="8"/>
      <c r="I84" s="8"/>
      <c r="J84" s="8"/>
      <c r="K84" s="8"/>
      <c r="L84" s="8"/>
      <c r="M84" s="8"/>
    </row>
    <row r="85" spans="5:13" ht="16.350000000000001" customHeight="1">
      <c r="E85" s="85"/>
      <c r="G85" s="8"/>
      <c r="H85" s="8"/>
      <c r="I85" s="8"/>
      <c r="J85" s="8"/>
      <c r="K85" s="8"/>
      <c r="L85" s="8"/>
      <c r="M85" s="8"/>
    </row>
    <row r="86" spans="5:13" ht="16.350000000000001" customHeight="1">
      <c r="E86" s="85"/>
      <c r="G86" s="8"/>
      <c r="H86" s="8"/>
      <c r="I86" s="8"/>
      <c r="J86" s="8"/>
      <c r="K86" s="8"/>
      <c r="L86" s="8"/>
      <c r="M86" s="8"/>
    </row>
    <row r="87" spans="5:13" ht="16.350000000000001" customHeight="1">
      <c r="E87" s="85"/>
      <c r="G87" s="8"/>
      <c r="H87" s="8"/>
      <c r="I87" s="8"/>
      <c r="J87" s="8"/>
      <c r="K87" s="8"/>
      <c r="L87" s="8"/>
      <c r="M87" s="8"/>
    </row>
    <row r="88" spans="5:13" ht="16.350000000000001" customHeight="1">
      <c r="E88" s="85"/>
      <c r="G88" s="8"/>
      <c r="H88" s="8"/>
      <c r="I88" s="8"/>
      <c r="J88" s="8"/>
      <c r="K88" s="8"/>
      <c r="L88" s="8"/>
      <c r="M88" s="8"/>
    </row>
    <row r="89" spans="5:13" ht="16.350000000000001" customHeight="1">
      <c r="E89" s="85"/>
      <c r="G89" s="8"/>
      <c r="H89" s="8"/>
      <c r="I89" s="8"/>
      <c r="J89" s="8"/>
      <c r="K89" s="8"/>
      <c r="L89" s="8"/>
      <c r="M89" s="8"/>
    </row>
    <row r="90" spans="5:13" ht="16.350000000000001" customHeight="1">
      <c r="E90" s="85"/>
      <c r="G90" s="8"/>
      <c r="H90" s="8"/>
      <c r="I90" s="8"/>
      <c r="J90" s="8"/>
      <c r="K90" s="8"/>
      <c r="L90" s="8"/>
      <c r="M90" s="8"/>
    </row>
    <row r="91" spans="5:13" ht="16.350000000000001" customHeight="1">
      <c r="E91" s="85"/>
      <c r="G91" s="8"/>
      <c r="H91" s="8"/>
      <c r="I91" s="8"/>
      <c r="J91" s="8"/>
      <c r="K91" s="8"/>
      <c r="L91" s="8"/>
      <c r="M91" s="8"/>
    </row>
    <row r="92" spans="5:13" ht="16.350000000000001" customHeight="1">
      <c r="E92" s="85"/>
      <c r="G92" s="8"/>
      <c r="H92" s="8"/>
      <c r="I92" s="8"/>
      <c r="J92" s="8"/>
      <c r="K92" s="8"/>
      <c r="L92" s="8"/>
      <c r="M92" s="8"/>
    </row>
    <row r="93" spans="5:13" ht="16.350000000000001" customHeight="1">
      <c r="E93" s="85"/>
      <c r="G93" s="8"/>
      <c r="H93" s="8"/>
      <c r="I93" s="8"/>
      <c r="J93" s="8"/>
      <c r="K93" s="8"/>
      <c r="L93" s="8"/>
      <c r="M93" s="8"/>
    </row>
    <row r="94" spans="5:13" ht="16.350000000000001" customHeight="1">
      <c r="E94" s="85"/>
      <c r="G94" s="8"/>
      <c r="H94" s="8"/>
      <c r="I94" s="8"/>
      <c r="J94" s="8"/>
      <c r="K94" s="8"/>
      <c r="L94" s="8"/>
      <c r="M94" s="8"/>
    </row>
    <row r="95" spans="5:13" ht="16.350000000000001" customHeight="1">
      <c r="E95" s="85"/>
      <c r="G95" s="8"/>
      <c r="H95" s="8"/>
      <c r="I95" s="8"/>
      <c r="J95" s="8"/>
      <c r="K95" s="8"/>
      <c r="L95" s="8"/>
      <c r="M95" s="8"/>
    </row>
    <row r="96" spans="5:13" ht="16.350000000000001" customHeight="1">
      <c r="E96" s="85"/>
      <c r="G96" s="8"/>
      <c r="H96" s="8"/>
      <c r="I96" s="8"/>
      <c r="J96" s="8"/>
      <c r="K96" s="8"/>
      <c r="L96" s="8"/>
      <c r="M96" s="8"/>
    </row>
    <row r="97" spans="5:13" ht="16.350000000000001" customHeight="1">
      <c r="E97" s="85"/>
      <c r="G97" s="8"/>
      <c r="H97" s="8"/>
      <c r="I97" s="8"/>
      <c r="J97" s="8"/>
      <c r="K97" s="8"/>
      <c r="L97" s="8"/>
      <c r="M97" s="8"/>
    </row>
    <row r="98" spans="5:13" ht="16.350000000000001" customHeight="1">
      <c r="E98" s="85"/>
      <c r="G98" s="8"/>
      <c r="H98" s="8"/>
      <c r="I98" s="8"/>
      <c r="J98" s="8"/>
      <c r="K98" s="8"/>
      <c r="L98" s="8"/>
      <c r="M98" s="8"/>
    </row>
    <row r="99" spans="5:13" ht="16.350000000000001" customHeight="1">
      <c r="E99" s="85"/>
      <c r="G99" s="8"/>
      <c r="H99" s="8"/>
      <c r="I99" s="8"/>
      <c r="J99" s="8"/>
      <c r="K99" s="8"/>
      <c r="L99" s="8"/>
      <c r="M99" s="8"/>
    </row>
    <row r="100" spans="5:13" ht="16.350000000000001" customHeight="1">
      <c r="E100" s="85"/>
      <c r="G100" s="8"/>
      <c r="H100" s="8"/>
      <c r="I100" s="8"/>
      <c r="J100" s="8"/>
      <c r="K100" s="8"/>
      <c r="L100" s="8"/>
      <c r="M100" s="8"/>
    </row>
    <row r="101" spans="5:13" ht="16.350000000000001" customHeight="1">
      <c r="E101" s="85"/>
      <c r="G101" s="8"/>
      <c r="H101" s="8"/>
      <c r="I101" s="8"/>
      <c r="J101" s="8"/>
      <c r="K101" s="8"/>
      <c r="L101" s="8"/>
      <c r="M101" s="8"/>
    </row>
    <row r="102" spans="5:13" ht="16.350000000000001" customHeight="1">
      <c r="E102" s="85"/>
      <c r="G102" s="8"/>
      <c r="H102" s="8"/>
      <c r="I102" s="8"/>
      <c r="J102" s="8"/>
      <c r="K102" s="8"/>
      <c r="L102" s="8"/>
      <c r="M102" s="8"/>
    </row>
    <row r="103" spans="5:13" ht="16.350000000000001" customHeight="1">
      <c r="E103" s="85"/>
      <c r="G103" s="8"/>
      <c r="H103" s="8"/>
      <c r="I103" s="8"/>
      <c r="J103" s="8"/>
      <c r="K103" s="8"/>
      <c r="L103" s="8"/>
      <c r="M103" s="8"/>
    </row>
    <row r="104" spans="5:13" ht="16.350000000000001" customHeight="1">
      <c r="E104" s="85"/>
      <c r="G104" s="8"/>
      <c r="H104" s="8"/>
      <c r="I104" s="8"/>
      <c r="J104" s="8"/>
      <c r="K104" s="8"/>
      <c r="L104" s="8"/>
      <c r="M104" s="8"/>
    </row>
    <row r="105" spans="5:13" ht="16.350000000000001" customHeight="1">
      <c r="E105" s="85"/>
      <c r="G105" s="8"/>
      <c r="H105" s="8"/>
      <c r="I105" s="8"/>
      <c r="J105" s="8"/>
      <c r="K105" s="8"/>
      <c r="L105" s="8"/>
      <c r="M105" s="8"/>
    </row>
    <row r="106" spans="5:13" ht="16.350000000000001" customHeight="1">
      <c r="E106" s="85"/>
      <c r="G106" s="8"/>
      <c r="H106" s="8"/>
      <c r="I106" s="8"/>
      <c r="J106" s="8"/>
      <c r="K106" s="8"/>
      <c r="L106" s="8"/>
      <c r="M106" s="8"/>
    </row>
    <row r="107" spans="5:13" ht="16.350000000000001" customHeight="1">
      <c r="E107" s="85"/>
      <c r="G107" s="8"/>
      <c r="H107" s="8"/>
      <c r="I107" s="8"/>
      <c r="J107" s="8"/>
      <c r="K107" s="8"/>
      <c r="L107" s="8"/>
      <c r="M107" s="8"/>
    </row>
    <row r="108" spans="5:13" ht="16.350000000000001" customHeight="1">
      <c r="E108" s="85"/>
      <c r="G108" s="8"/>
      <c r="H108" s="8"/>
      <c r="I108" s="8"/>
      <c r="J108" s="8"/>
      <c r="K108" s="8"/>
      <c r="L108" s="8"/>
      <c r="M108" s="8"/>
    </row>
    <row r="109" spans="5:13" ht="16.350000000000001" customHeight="1">
      <c r="E109" s="85"/>
      <c r="G109" s="8"/>
      <c r="H109" s="8"/>
      <c r="I109" s="8"/>
      <c r="J109" s="8"/>
      <c r="K109" s="8"/>
      <c r="L109" s="8"/>
      <c r="M109" s="8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W35"/>
  <sheetViews>
    <sheetView topLeftCell="A13" zoomScaleNormal="100" zoomScaleSheetLayoutView="100" workbookViewId="0">
      <selection activeCell="Y30" sqref="Y30"/>
    </sheetView>
  </sheetViews>
  <sheetFormatPr defaultColWidth="9.42578125" defaultRowHeight="16.5" customHeight="1"/>
  <cols>
    <col min="1" max="3" width="1.5703125" style="148" customWidth="1"/>
    <col min="4" max="4" width="31" style="148" customWidth="1"/>
    <col min="5" max="5" width="3.7109375" style="148" customWidth="1"/>
    <col min="6" max="6" width="0.5703125" style="148" customWidth="1"/>
    <col min="7" max="7" width="10.5703125" style="149" customWidth="1"/>
    <col min="8" max="8" width="0.5703125" style="149" customWidth="1"/>
    <col min="9" max="9" width="10.5703125" style="149" customWidth="1"/>
    <col min="10" max="10" width="0.5703125" style="149" customWidth="1"/>
    <col min="11" max="11" width="15" style="149" customWidth="1"/>
    <col min="12" max="12" width="0.5703125" style="149" customWidth="1"/>
    <col min="13" max="13" width="11" style="149" customWidth="1"/>
    <col min="14" max="14" width="0.5703125" style="149" customWidth="1"/>
    <col min="15" max="15" width="12.7109375" style="149" customWidth="1"/>
    <col min="16" max="16" width="0.5703125" style="149" customWidth="1"/>
    <col min="17" max="17" width="22.42578125" style="149" customWidth="1"/>
    <col min="18" max="18" width="0.5703125" style="149" customWidth="1"/>
    <col min="19" max="19" width="10.5703125" style="149" bestFit="1" customWidth="1"/>
    <col min="20" max="20" width="0.5703125" style="149" customWidth="1"/>
    <col min="21" max="21" width="9.5703125" style="149" customWidth="1"/>
    <col min="22" max="22" width="0.5703125" style="149" customWidth="1"/>
    <col min="23" max="23" width="10.5703125" style="149" bestFit="1" customWidth="1"/>
    <col min="24" max="16384" width="9.42578125" style="148"/>
  </cols>
  <sheetData>
    <row r="1" spans="1:23" ht="16.5" customHeight="1">
      <c r="A1" s="49" t="s">
        <v>111</v>
      </c>
    </row>
    <row r="2" spans="1:23" ht="16.5" customHeight="1">
      <c r="A2" s="150" t="s">
        <v>120</v>
      </c>
    </row>
    <row r="3" spans="1:23" s="40" customFormat="1" ht="16.5" customHeight="1">
      <c r="A3" s="151" t="str">
        <f>+'E6 (6M)'!A3</f>
        <v>For the six-month period ended 30 June 2021</v>
      </c>
      <c r="B3" s="152"/>
      <c r="C3" s="152"/>
      <c r="D3" s="152"/>
      <c r="E3" s="152"/>
      <c r="F3" s="152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</row>
    <row r="4" spans="1:23" s="40" customFormat="1" ht="16.5" customHeight="1">
      <c r="A4" s="39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</row>
    <row r="5" spans="1:23" s="40" customFormat="1" ht="16.5" customHeight="1">
      <c r="A5" s="39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</row>
    <row r="6" spans="1:23" ht="15.95" customHeight="1">
      <c r="G6" s="239" t="s">
        <v>99</v>
      </c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</row>
    <row r="7" spans="1:23" ht="15.95" customHeight="1">
      <c r="G7" s="240" t="s">
        <v>46</v>
      </c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154"/>
      <c r="U7" s="154"/>
      <c r="V7" s="154"/>
      <c r="W7" s="154"/>
    </row>
    <row r="8" spans="1:23" ht="15.95" customHeight="1">
      <c r="G8" s="241" t="s">
        <v>156</v>
      </c>
      <c r="H8" s="241"/>
      <c r="I8" s="241"/>
      <c r="J8" s="157"/>
      <c r="K8" s="157"/>
      <c r="L8" s="157"/>
      <c r="M8" s="239" t="s">
        <v>20</v>
      </c>
      <c r="N8" s="239"/>
      <c r="O8" s="239"/>
      <c r="P8" s="157"/>
      <c r="Q8" s="194" t="s">
        <v>56</v>
      </c>
      <c r="R8" s="155"/>
      <c r="S8" s="148"/>
      <c r="T8" s="155"/>
      <c r="U8" s="155"/>
      <c r="V8" s="157"/>
      <c r="W8" s="157"/>
    </row>
    <row r="9" spans="1:23" ht="15.95" customHeight="1">
      <c r="J9" s="157"/>
      <c r="K9" s="158" t="s">
        <v>98</v>
      </c>
      <c r="L9" s="157"/>
      <c r="P9" s="157"/>
      <c r="Q9" s="148"/>
      <c r="R9" s="157"/>
      <c r="S9" s="148"/>
      <c r="T9" s="148"/>
      <c r="U9" s="148"/>
      <c r="V9" s="157"/>
      <c r="W9" s="157"/>
    </row>
    <row r="10" spans="1:23" ht="15.95" customHeight="1">
      <c r="G10" s="156" t="s">
        <v>76</v>
      </c>
      <c r="H10" s="156"/>
      <c r="I10" s="156" t="s">
        <v>161</v>
      </c>
      <c r="J10" s="157"/>
      <c r="K10" s="43" t="s">
        <v>105</v>
      </c>
      <c r="L10" s="157"/>
      <c r="M10" s="43" t="s">
        <v>112</v>
      </c>
      <c r="N10" s="157"/>
      <c r="O10" s="43"/>
      <c r="P10" s="157"/>
      <c r="Q10" s="158"/>
      <c r="R10" s="157"/>
      <c r="S10" s="159" t="s">
        <v>28</v>
      </c>
      <c r="T10" s="159"/>
      <c r="U10" s="159" t="s">
        <v>54</v>
      </c>
      <c r="V10" s="157"/>
      <c r="W10" s="157"/>
    </row>
    <row r="11" spans="1:23" ht="15.95" customHeight="1">
      <c r="G11" s="156" t="s">
        <v>75</v>
      </c>
      <c r="H11" s="156"/>
      <c r="I11" s="156" t="s">
        <v>162</v>
      </c>
      <c r="J11" s="160"/>
      <c r="K11" s="43" t="s">
        <v>106</v>
      </c>
      <c r="L11" s="156"/>
      <c r="M11" s="161" t="s">
        <v>113</v>
      </c>
      <c r="N11" s="156"/>
      <c r="O11" s="161"/>
      <c r="P11" s="156"/>
      <c r="Q11" s="156" t="s">
        <v>142</v>
      </c>
      <c r="R11" s="148"/>
      <c r="S11" s="156" t="s">
        <v>52</v>
      </c>
      <c r="T11" s="156"/>
      <c r="U11" s="156" t="s">
        <v>55</v>
      </c>
      <c r="V11" s="160"/>
      <c r="W11" s="156"/>
    </row>
    <row r="12" spans="1:23" ht="15.95" customHeight="1">
      <c r="G12" s="156" t="s">
        <v>27</v>
      </c>
      <c r="H12" s="156"/>
      <c r="I12" s="156" t="s">
        <v>163</v>
      </c>
      <c r="J12" s="160"/>
      <c r="K12" s="43" t="s">
        <v>96</v>
      </c>
      <c r="L12" s="156"/>
      <c r="M12" s="43" t="s">
        <v>114</v>
      </c>
      <c r="N12" s="156"/>
      <c r="O12" s="43" t="s">
        <v>21</v>
      </c>
      <c r="P12" s="156"/>
      <c r="Q12" s="156" t="s">
        <v>127</v>
      </c>
      <c r="R12" s="148"/>
      <c r="S12" s="156" t="s">
        <v>53</v>
      </c>
      <c r="T12" s="156"/>
      <c r="U12" s="156" t="s">
        <v>51</v>
      </c>
      <c r="V12" s="160"/>
      <c r="W12" s="156" t="s">
        <v>50</v>
      </c>
    </row>
    <row r="13" spans="1:23" ht="15.95" customHeight="1">
      <c r="E13" s="210" t="s">
        <v>198</v>
      </c>
      <c r="F13" s="162"/>
      <c r="G13" s="163" t="s">
        <v>1</v>
      </c>
      <c r="H13" s="159"/>
      <c r="I13" s="163" t="s">
        <v>1</v>
      </c>
      <c r="J13" s="155"/>
      <c r="K13" s="163" t="s">
        <v>1</v>
      </c>
      <c r="L13" s="159"/>
      <c r="M13" s="163" t="s">
        <v>1</v>
      </c>
      <c r="N13" s="159"/>
      <c r="O13" s="163" t="s">
        <v>1</v>
      </c>
      <c r="P13" s="159"/>
      <c r="Q13" s="163" t="s">
        <v>1</v>
      </c>
      <c r="R13" s="159"/>
      <c r="S13" s="163" t="s">
        <v>1</v>
      </c>
      <c r="T13" s="159"/>
      <c r="U13" s="163" t="s">
        <v>1</v>
      </c>
      <c r="V13" s="155"/>
      <c r="W13" s="163" t="s">
        <v>1</v>
      </c>
    </row>
    <row r="14" spans="1:23" ht="15.95" customHeight="1">
      <c r="A14" s="150"/>
      <c r="B14" s="164"/>
      <c r="F14" s="40"/>
      <c r="G14" s="41"/>
      <c r="H14" s="41"/>
      <c r="I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W14" s="41"/>
    </row>
    <row r="15" spans="1:23" ht="15.95" customHeight="1">
      <c r="A15" s="150" t="s">
        <v>143</v>
      </c>
      <c r="E15" s="165"/>
      <c r="F15" s="165"/>
      <c r="G15" s="44">
        <v>2000000000</v>
      </c>
      <c r="H15" s="44"/>
      <c r="I15" s="44">
        <v>1248938736</v>
      </c>
      <c r="J15" s="44"/>
      <c r="K15" s="44">
        <v>94712575</v>
      </c>
      <c r="L15" s="44"/>
      <c r="M15" s="44">
        <v>110350000</v>
      </c>
      <c r="N15" s="44"/>
      <c r="O15" s="44">
        <v>423052953</v>
      </c>
      <c r="P15" s="44"/>
      <c r="Q15" s="44">
        <v>-7665932</v>
      </c>
      <c r="R15" s="44"/>
      <c r="S15" s="44">
        <v>3869388332</v>
      </c>
      <c r="T15" s="44"/>
      <c r="U15" s="44">
        <v>-390043</v>
      </c>
      <c r="V15" s="46"/>
      <c r="W15" s="44">
        <v>3868998289</v>
      </c>
    </row>
    <row r="16" spans="1:23" ht="15.95" customHeight="1">
      <c r="A16" s="148" t="s">
        <v>181</v>
      </c>
      <c r="E16" s="165">
        <v>17</v>
      </c>
      <c r="F16" s="165"/>
      <c r="G16" s="44">
        <v>0</v>
      </c>
      <c r="H16" s="44"/>
      <c r="I16" s="44">
        <v>0</v>
      </c>
      <c r="J16" s="44"/>
      <c r="K16" s="44">
        <v>0</v>
      </c>
      <c r="L16" s="44"/>
      <c r="M16" s="44">
        <v>0</v>
      </c>
      <c r="N16" s="44"/>
      <c r="O16" s="44">
        <v>-300000000</v>
      </c>
      <c r="P16" s="44"/>
      <c r="Q16" s="44">
        <v>0</v>
      </c>
      <c r="R16" s="44"/>
      <c r="S16" s="44">
        <v>-300000000</v>
      </c>
      <c r="T16" s="44"/>
      <c r="U16" s="44">
        <v>0</v>
      </c>
      <c r="V16" s="46"/>
      <c r="W16" s="44">
        <v>-300000000</v>
      </c>
    </row>
    <row r="17" spans="1:23" ht="15.95" customHeight="1">
      <c r="A17" s="148" t="s">
        <v>69</v>
      </c>
      <c r="G17" s="45">
        <v>0</v>
      </c>
      <c r="H17" s="44"/>
      <c r="I17" s="45">
        <v>0</v>
      </c>
      <c r="J17" s="46"/>
      <c r="K17" s="45">
        <v>0</v>
      </c>
      <c r="L17" s="46"/>
      <c r="M17" s="45">
        <v>0</v>
      </c>
      <c r="N17" s="46"/>
      <c r="O17" s="45">
        <v>256314898</v>
      </c>
      <c r="P17" s="46"/>
      <c r="Q17" s="45">
        <v>3979500</v>
      </c>
      <c r="R17" s="46"/>
      <c r="S17" s="45">
        <v>260294398</v>
      </c>
      <c r="T17" s="44"/>
      <c r="U17" s="45">
        <v>-654826</v>
      </c>
      <c r="V17" s="46"/>
      <c r="W17" s="45">
        <v>259639572</v>
      </c>
    </row>
    <row r="18" spans="1:23" ht="15.95" customHeight="1">
      <c r="G18" s="168"/>
      <c r="H18" s="168"/>
      <c r="I18" s="168"/>
      <c r="J18" s="44"/>
      <c r="K18" s="44"/>
      <c r="L18" s="44"/>
      <c r="M18" s="44"/>
      <c r="N18" s="44"/>
      <c r="O18" s="44"/>
      <c r="P18" s="44"/>
      <c r="Q18" s="44"/>
      <c r="R18" s="44"/>
      <c r="S18" s="46"/>
      <c r="T18" s="44"/>
      <c r="U18" s="44"/>
      <c r="V18" s="44"/>
      <c r="W18" s="44"/>
    </row>
    <row r="19" spans="1:23" ht="15.95" customHeight="1" thickBot="1">
      <c r="A19" s="201" t="s">
        <v>179</v>
      </c>
      <c r="B19" s="164"/>
      <c r="G19" s="186">
        <f>SUM(G15:G17)</f>
        <v>2000000000</v>
      </c>
      <c r="H19" s="44"/>
      <c r="I19" s="186">
        <f>SUM(I15:I17)</f>
        <v>1248938736</v>
      </c>
      <c r="J19" s="47"/>
      <c r="K19" s="186">
        <f>SUM(K15:K17)</f>
        <v>94712575</v>
      </c>
      <c r="L19" s="44"/>
      <c r="M19" s="186">
        <f>SUM(M15:M17)</f>
        <v>110350000</v>
      </c>
      <c r="N19" s="44"/>
      <c r="O19" s="186">
        <f>SUM(O15:O17)</f>
        <v>379367851</v>
      </c>
      <c r="P19" s="44"/>
      <c r="Q19" s="186">
        <f>SUM(Q15:Q17)</f>
        <v>-3686432</v>
      </c>
      <c r="R19" s="44"/>
      <c r="S19" s="186">
        <f>SUM(S15:S17)</f>
        <v>3829682730</v>
      </c>
      <c r="T19" s="44"/>
      <c r="U19" s="186">
        <f>SUM(U15:U17)</f>
        <v>-1044869</v>
      </c>
      <c r="V19" s="47"/>
      <c r="W19" s="186">
        <f>SUM(W15:W17)</f>
        <v>3828637861</v>
      </c>
    </row>
    <row r="20" spans="1:23" ht="15.95" customHeight="1" thickTop="1">
      <c r="A20" s="150"/>
      <c r="B20" s="164"/>
      <c r="G20" s="44"/>
      <c r="H20" s="44"/>
      <c r="I20" s="44"/>
      <c r="J20" s="47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7"/>
      <c r="W20" s="44"/>
    </row>
    <row r="21" spans="1:23" ht="15.95" customHeight="1">
      <c r="A21" s="150"/>
      <c r="B21" s="164"/>
      <c r="G21" s="44"/>
      <c r="H21" s="44"/>
      <c r="I21" s="44"/>
      <c r="J21" s="47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7"/>
      <c r="W21" s="44"/>
    </row>
    <row r="22" spans="1:23" ht="15.95" customHeight="1">
      <c r="A22" s="150" t="s">
        <v>152</v>
      </c>
      <c r="E22" s="165"/>
      <c r="F22" s="165"/>
      <c r="G22" s="122">
        <v>2000000000</v>
      </c>
      <c r="H22" s="44"/>
      <c r="I22" s="122">
        <v>1248938736</v>
      </c>
      <c r="J22" s="44"/>
      <c r="K22" s="122">
        <v>94712575</v>
      </c>
      <c r="L22" s="44"/>
      <c r="M22" s="122">
        <v>130650000</v>
      </c>
      <c r="N22" s="44"/>
      <c r="O22" s="122">
        <v>619522147</v>
      </c>
      <c r="P22" s="44"/>
      <c r="Q22" s="122">
        <v>-2889648</v>
      </c>
      <c r="R22" s="44"/>
      <c r="S22" s="122">
        <f>+Q22+M22+K22+I22+G22+O22</f>
        <v>4090933810</v>
      </c>
      <c r="T22" s="44"/>
      <c r="U22" s="122">
        <v>-2121158</v>
      </c>
      <c r="V22" s="46"/>
      <c r="W22" s="122">
        <f>S22+U22</f>
        <v>4088812652</v>
      </c>
    </row>
    <row r="23" spans="1:23" ht="15.95" customHeight="1">
      <c r="A23" s="187" t="s">
        <v>153</v>
      </c>
      <c r="B23" s="188"/>
      <c r="C23" s="189"/>
      <c r="D23" s="189"/>
      <c r="E23" s="165"/>
      <c r="F23" s="165"/>
      <c r="G23" s="122"/>
      <c r="H23" s="44"/>
      <c r="I23" s="122"/>
      <c r="J23" s="44"/>
      <c r="K23" s="122"/>
      <c r="L23" s="44"/>
      <c r="M23" s="122"/>
      <c r="N23" s="44"/>
      <c r="O23" s="122"/>
      <c r="P23" s="44"/>
      <c r="Q23" s="122"/>
      <c r="R23" s="44"/>
      <c r="S23" s="122"/>
      <c r="T23" s="44"/>
      <c r="U23" s="122"/>
      <c r="V23" s="46"/>
      <c r="W23" s="122"/>
    </row>
    <row r="24" spans="1:23" ht="15.95" customHeight="1">
      <c r="A24" s="187"/>
      <c r="B24" s="188" t="s">
        <v>154</v>
      </c>
      <c r="C24" s="189"/>
      <c r="D24" s="189"/>
      <c r="E24" s="165"/>
      <c r="F24" s="165"/>
      <c r="G24" s="122"/>
      <c r="H24" s="44"/>
      <c r="I24" s="122"/>
      <c r="J24" s="44"/>
      <c r="K24" s="122"/>
      <c r="L24" s="44"/>
      <c r="M24" s="122"/>
      <c r="N24" s="44"/>
      <c r="O24" s="122"/>
      <c r="P24" s="44"/>
      <c r="Q24" s="122"/>
      <c r="R24" s="44"/>
      <c r="S24" s="122"/>
      <c r="T24" s="44"/>
      <c r="U24" s="122"/>
      <c r="V24" s="46"/>
      <c r="W24" s="122"/>
    </row>
    <row r="25" spans="1:23" ht="15.95" customHeight="1">
      <c r="A25" s="187"/>
      <c r="B25" s="188" t="s">
        <v>209</v>
      </c>
      <c r="C25" s="189"/>
      <c r="D25" s="189"/>
      <c r="E25" s="165"/>
      <c r="F25" s="165"/>
      <c r="G25" s="122">
        <v>0</v>
      </c>
      <c r="H25" s="44"/>
      <c r="I25" s="122">
        <v>0</v>
      </c>
      <c r="J25" s="44"/>
      <c r="K25" s="122">
        <v>0</v>
      </c>
      <c r="L25" s="44"/>
      <c r="M25" s="122">
        <v>0</v>
      </c>
      <c r="N25" s="44"/>
      <c r="O25" s="122">
        <v>0</v>
      </c>
      <c r="P25" s="44"/>
      <c r="Q25" s="122">
        <v>0</v>
      </c>
      <c r="R25" s="44"/>
      <c r="S25" s="122">
        <f>+Q25+M25+K25+I25+G25+O25</f>
        <v>0</v>
      </c>
      <c r="T25" s="44"/>
      <c r="U25" s="122">
        <v>11305800</v>
      </c>
      <c r="V25" s="46"/>
      <c r="W25" s="122">
        <f t="shared" ref="W25:W27" si="0">S25+U25</f>
        <v>11305800</v>
      </c>
    </row>
    <row r="26" spans="1:23" ht="15.95" customHeight="1">
      <c r="A26" s="187" t="s">
        <v>181</v>
      </c>
      <c r="B26" s="188"/>
      <c r="C26" s="189"/>
      <c r="D26" s="189"/>
      <c r="E26" s="165">
        <v>17</v>
      </c>
      <c r="F26" s="165"/>
      <c r="G26" s="122">
        <v>0</v>
      </c>
      <c r="H26" s="44"/>
      <c r="I26" s="122">
        <v>0</v>
      </c>
      <c r="J26" s="44"/>
      <c r="K26" s="122">
        <v>0</v>
      </c>
      <c r="L26" s="44"/>
      <c r="M26" s="122">
        <v>0</v>
      </c>
      <c r="N26" s="44"/>
      <c r="O26" s="122">
        <v>-300000000</v>
      </c>
      <c r="P26" s="44"/>
      <c r="Q26" s="122">
        <v>0</v>
      </c>
      <c r="R26" s="44"/>
      <c r="S26" s="122">
        <f t="shared" ref="S26:S27" si="1">+Q26+M26+K26+I26+G26+O26</f>
        <v>-300000000</v>
      </c>
      <c r="T26" s="44"/>
      <c r="U26" s="122">
        <v>0</v>
      </c>
      <c r="V26" s="46"/>
      <c r="W26" s="122">
        <f t="shared" si="0"/>
        <v>-300000000</v>
      </c>
    </row>
    <row r="27" spans="1:23" ht="15.95" customHeight="1">
      <c r="A27" s="148" t="s">
        <v>69</v>
      </c>
      <c r="G27" s="123">
        <v>0</v>
      </c>
      <c r="H27" s="44"/>
      <c r="I27" s="123">
        <v>0</v>
      </c>
      <c r="J27" s="46"/>
      <c r="K27" s="123">
        <v>0</v>
      </c>
      <c r="L27" s="46"/>
      <c r="M27" s="123">
        <v>0</v>
      </c>
      <c r="N27" s="46"/>
      <c r="O27" s="123">
        <f>'E6 (6M)'!G44</f>
        <v>182997645</v>
      </c>
      <c r="P27" s="46"/>
      <c r="Q27" s="123">
        <v>9316432</v>
      </c>
      <c r="R27" s="46"/>
      <c r="S27" s="123">
        <f t="shared" si="1"/>
        <v>192314077</v>
      </c>
      <c r="T27" s="44"/>
      <c r="U27" s="123">
        <f>'E6 (6M)'!G53</f>
        <v>1802517</v>
      </c>
      <c r="V27" s="46"/>
      <c r="W27" s="123">
        <f t="shared" si="0"/>
        <v>194116594</v>
      </c>
    </row>
    <row r="28" spans="1:23" ht="15.95" customHeight="1">
      <c r="G28" s="166"/>
      <c r="H28" s="168"/>
      <c r="I28" s="166"/>
      <c r="J28" s="44"/>
      <c r="K28" s="122"/>
      <c r="L28" s="44"/>
      <c r="M28" s="122"/>
      <c r="N28" s="44"/>
      <c r="O28" s="122"/>
      <c r="P28" s="44"/>
      <c r="Q28" s="122"/>
      <c r="R28" s="44"/>
      <c r="S28" s="118"/>
      <c r="T28" s="44"/>
      <c r="U28" s="122"/>
      <c r="V28" s="44"/>
      <c r="W28" s="122"/>
    </row>
    <row r="29" spans="1:23" ht="15.95" customHeight="1" thickBot="1">
      <c r="A29" s="201" t="s">
        <v>180</v>
      </c>
      <c r="B29" s="164"/>
      <c r="G29" s="124">
        <f>SUM(G22:G27)</f>
        <v>2000000000</v>
      </c>
      <c r="H29" s="44"/>
      <c r="I29" s="124">
        <f>SUM(I22:I27)</f>
        <v>1248938736</v>
      </c>
      <c r="J29" s="47"/>
      <c r="K29" s="124">
        <f>SUM(K22:K27)</f>
        <v>94712575</v>
      </c>
      <c r="L29" s="44"/>
      <c r="M29" s="124">
        <f>SUM(M22:M27)</f>
        <v>130650000</v>
      </c>
      <c r="N29" s="44"/>
      <c r="O29" s="124">
        <f>SUM(O22:O27)</f>
        <v>502519792</v>
      </c>
      <c r="P29" s="44"/>
      <c r="Q29" s="124">
        <f>SUM(Q22:Q27)</f>
        <v>6426784</v>
      </c>
      <c r="R29" s="44"/>
      <c r="S29" s="124">
        <f>SUM(S22:S27)</f>
        <v>3983247887</v>
      </c>
      <c r="T29" s="44"/>
      <c r="U29" s="124">
        <f>SUM(U22:U27)</f>
        <v>10987159</v>
      </c>
      <c r="V29" s="47"/>
      <c r="W29" s="124">
        <f>SUM(W22:W27)</f>
        <v>3994235046</v>
      </c>
    </row>
    <row r="30" spans="1:23" ht="15.95" customHeight="1" thickTop="1">
      <c r="A30" s="150"/>
      <c r="B30" s="164"/>
      <c r="G30" s="41"/>
      <c r="H30" s="41"/>
      <c r="I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W30" s="41"/>
    </row>
    <row r="31" spans="1:23" ht="15.95" customHeight="1">
      <c r="A31" s="150"/>
      <c r="B31" s="164"/>
      <c r="G31" s="41"/>
      <c r="H31" s="41"/>
      <c r="I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W31" s="41"/>
    </row>
    <row r="32" spans="1:23" ht="12" customHeight="1">
      <c r="A32" s="150"/>
      <c r="B32" s="164"/>
      <c r="G32" s="41"/>
      <c r="H32" s="41"/>
      <c r="I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W32" s="41"/>
    </row>
    <row r="33" spans="1:23" ht="12" customHeight="1">
      <c r="A33" s="150"/>
      <c r="B33" s="164"/>
      <c r="G33" s="41"/>
      <c r="H33" s="41"/>
      <c r="I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W33" s="41"/>
    </row>
    <row r="34" spans="1:23" ht="18.75" customHeight="1">
      <c r="A34" s="150"/>
      <c r="B34" s="164"/>
      <c r="G34" s="41"/>
      <c r="H34" s="41"/>
      <c r="I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W34" s="41"/>
    </row>
    <row r="35" spans="1:23" ht="21.95" customHeight="1">
      <c r="A35" s="152" t="s">
        <v>172</v>
      </c>
      <c r="B35" s="152"/>
      <c r="C35" s="152"/>
      <c r="D35" s="152"/>
      <c r="E35" s="152"/>
      <c r="F35" s="152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45"/>
      <c r="W35" s="153"/>
    </row>
  </sheetData>
  <mergeCells count="4">
    <mergeCell ref="G6:W6"/>
    <mergeCell ref="G7:S7"/>
    <mergeCell ref="M8:O8"/>
    <mergeCell ref="G8:I8"/>
  </mergeCells>
  <pageMargins left="0.4" right="0.4" top="0.5" bottom="0.6" header="0.49" footer="0.4"/>
  <pageSetup paperSize="9" scale="94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opLeftCell="A3" zoomScaleNormal="100" zoomScaleSheetLayoutView="95" workbookViewId="0">
      <selection activeCell="F9" sqref="F9"/>
    </sheetView>
  </sheetViews>
  <sheetFormatPr defaultColWidth="9.42578125" defaultRowHeight="16.5" customHeight="1"/>
  <cols>
    <col min="1" max="3" width="1.5703125" style="22" customWidth="1"/>
    <col min="4" max="4" width="38.42578125" style="22" customWidth="1"/>
    <col min="5" max="5" width="6.42578125" style="22" customWidth="1"/>
    <col min="6" max="6" width="0.85546875" style="22" customWidth="1"/>
    <col min="7" max="7" width="16.5703125" style="23" customWidth="1"/>
    <col min="8" max="8" width="0.85546875" style="23" customWidth="1"/>
    <col min="9" max="9" width="14.7109375" style="23" customWidth="1"/>
    <col min="10" max="10" width="0.85546875" style="23" customWidth="1"/>
    <col min="11" max="11" width="14.7109375" style="23" customWidth="1"/>
    <col min="12" max="12" width="0.85546875" style="23" customWidth="1"/>
    <col min="13" max="13" width="14.7109375" style="23" customWidth="1"/>
    <col min="14" max="14" width="0.85546875" style="23" customWidth="1"/>
    <col min="15" max="15" width="14.7109375" style="23" customWidth="1"/>
    <col min="16" max="16384" width="9.42578125" style="22"/>
  </cols>
  <sheetData>
    <row r="1" spans="1:15" ht="16.5" customHeight="1">
      <c r="A1" s="38" t="str">
        <f>'E7'!A1</f>
        <v>R&amp;B Food Supply Public Company Limited</v>
      </c>
    </row>
    <row r="2" spans="1:15" ht="16.5" customHeight="1">
      <c r="A2" s="24" t="s">
        <v>140</v>
      </c>
    </row>
    <row r="3" spans="1:15" s="28" customFormat="1" ht="16.5" customHeight="1">
      <c r="A3" s="25" t="str">
        <f>+'E7'!A3</f>
        <v>For the six-month period ended 30 June 2021</v>
      </c>
      <c r="B3" s="26"/>
      <c r="C3" s="26"/>
      <c r="D3" s="26"/>
      <c r="E3" s="26"/>
      <c r="F3" s="26"/>
      <c r="G3" s="27"/>
      <c r="H3" s="27"/>
      <c r="I3" s="27"/>
      <c r="J3" s="27"/>
      <c r="K3" s="27"/>
      <c r="L3" s="27"/>
      <c r="M3" s="27"/>
      <c r="N3" s="27"/>
      <c r="O3" s="27"/>
    </row>
    <row r="4" spans="1:15" s="28" customFormat="1" ht="16.5" customHeight="1">
      <c r="A4" s="29"/>
      <c r="G4" s="30"/>
      <c r="H4" s="30"/>
      <c r="I4" s="30"/>
      <c r="J4" s="30"/>
      <c r="K4" s="30"/>
      <c r="L4" s="30"/>
      <c r="M4" s="30"/>
      <c r="N4" s="30"/>
      <c r="O4" s="30"/>
    </row>
    <row r="5" spans="1:15" s="28" customFormat="1" ht="16.5" customHeight="1">
      <c r="A5" s="29"/>
      <c r="G5" s="30"/>
      <c r="H5" s="30"/>
      <c r="I5" s="30"/>
      <c r="J5" s="30"/>
      <c r="K5" s="30"/>
      <c r="L5" s="30"/>
      <c r="M5" s="30"/>
      <c r="N5" s="30"/>
      <c r="O5" s="30"/>
    </row>
    <row r="6" spans="1:15" ht="16.5" customHeight="1">
      <c r="G6" s="242" t="s">
        <v>159</v>
      </c>
      <c r="H6" s="242"/>
      <c r="I6" s="242"/>
      <c r="J6" s="242"/>
      <c r="K6" s="242"/>
      <c r="L6" s="242"/>
      <c r="M6" s="242"/>
      <c r="N6" s="242"/>
      <c r="O6" s="242"/>
    </row>
    <row r="7" spans="1:15" ht="16.5" customHeight="1">
      <c r="G7" s="244" t="s">
        <v>156</v>
      </c>
      <c r="H7" s="244"/>
      <c r="I7" s="244"/>
      <c r="J7" s="37"/>
      <c r="K7" s="243" t="s">
        <v>20</v>
      </c>
      <c r="L7" s="243"/>
      <c r="M7" s="243"/>
      <c r="N7" s="37"/>
      <c r="O7" s="37"/>
    </row>
    <row r="8" spans="1:15" ht="16.5" customHeight="1">
      <c r="G8" s="32" t="s">
        <v>47</v>
      </c>
      <c r="H8" s="31"/>
      <c r="I8" s="32" t="s">
        <v>226</v>
      </c>
      <c r="J8" s="31"/>
      <c r="K8" s="32" t="s">
        <v>115</v>
      </c>
      <c r="L8" s="31"/>
      <c r="M8" s="32"/>
      <c r="N8" s="31"/>
    </row>
    <row r="9" spans="1:15" ht="16.5" customHeight="1">
      <c r="G9" s="32" t="s">
        <v>27</v>
      </c>
      <c r="H9" s="31"/>
      <c r="I9" s="32" t="s">
        <v>164</v>
      </c>
      <c r="J9" s="31"/>
      <c r="K9" s="32" t="s">
        <v>116</v>
      </c>
      <c r="L9" s="31"/>
      <c r="M9" s="32" t="s">
        <v>21</v>
      </c>
      <c r="N9" s="31"/>
      <c r="O9" s="32" t="s">
        <v>28</v>
      </c>
    </row>
    <row r="10" spans="1:15" ht="16.5" customHeight="1">
      <c r="E10" s="232" t="s">
        <v>198</v>
      </c>
      <c r="G10" s="33" t="s">
        <v>1</v>
      </c>
      <c r="H10" s="34"/>
      <c r="I10" s="33" t="s">
        <v>1</v>
      </c>
      <c r="J10" s="34"/>
      <c r="K10" s="33" t="s">
        <v>1</v>
      </c>
      <c r="L10" s="34"/>
      <c r="M10" s="33" t="s">
        <v>1</v>
      </c>
      <c r="N10" s="34"/>
      <c r="O10" s="33" t="s">
        <v>1</v>
      </c>
    </row>
    <row r="11" spans="1:15" ht="16.5" customHeight="1">
      <c r="B11" s="35"/>
      <c r="G11" s="9"/>
      <c r="H11" s="2"/>
      <c r="I11" s="9"/>
      <c r="J11" s="2"/>
      <c r="K11" s="2"/>
      <c r="L11" s="2"/>
      <c r="M11" s="9"/>
      <c r="N11" s="2"/>
      <c r="O11" s="9"/>
    </row>
    <row r="12" spans="1:15" ht="16.5" customHeight="1">
      <c r="A12" s="24" t="s">
        <v>143</v>
      </c>
      <c r="E12" s="36"/>
      <c r="G12" s="9">
        <v>2000000000</v>
      </c>
      <c r="H12" s="9"/>
      <c r="I12" s="9">
        <v>1248938736</v>
      </c>
      <c r="J12" s="9"/>
      <c r="K12" s="9">
        <v>110350000</v>
      </c>
      <c r="L12" s="9"/>
      <c r="M12" s="9">
        <v>349388589</v>
      </c>
      <c r="N12" s="9"/>
      <c r="O12" s="9">
        <v>3708677325</v>
      </c>
    </row>
    <row r="13" spans="1:15" ht="16.5" customHeight="1">
      <c r="A13" s="103" t="s">
        <v>181</v>
      </c>
      <c r="E13" s="233">
        <v>17</v>
      </c>
      <c r="G13" s="9">
        <v>0</v>
      </c>
      <c r="H13" s="9"/>
      <c r="I13" s="9">
        <v>0</v>
      </c>
      <c r="J13" s="9"/>
      <c r="K13" s="9">
        <v>0</v>
      </c>
      <c r="L13" s="9"/>
      <c r="M13" s="9">
        <v>-300000000</v>
      </c>
      <c r="N13" s="9"/>
      <c r="O13" s="9">
        <v>-300000000</v>
      </c>
    </row>
    <row r="14" spans="1:15" ht="16.5" customHeight="1">
      <c r="A14" s="103" t="s">
        <v>69</v>
      </c>
      <c r="G14" s="191">
        <v>0</v>
      </c>
      <c r="H14" s="167"/>
      <c r="I14" s="191">
        <v>0</v>
      </c>
      <c r="J14" s="167"/>
      <c r="K14" s="191">
        <v>0</v>
      </c>
      <c r="L14" s="167"/>
      <c r="M14" s="191">
        <v>197475497</v>
      </c>
      <c r="N14" s="167"/>
      <c r="O14" s="191">
        <v>197475497</v>
      </c>
    </row>
    <row r="15" spans="1:15" ht="16.5" customHeight="1">
      <c r="G15" s="192"/>
      <c r="H15" s="9"/>
      <c r="I15" s="9"/>
      <c r="J15" s="9"/>
      <c r="K15" s="9"/>
      <c r="L15" s="9"/>
      <c r="M15" s="9"/>
      <c r="N15" s="9"/>
      <c r="O15" s="9"/>
    </row>
    <row r="16" spans="1:15" ht="16.5" customHeight="1" thickBot="1">
      <c r="A16" s="202" t="s">
        <v>179</v>
      </c>
      <c r="B16" s="35"/>
      <c r="G16" s="193">
        <f>SUM(G12:G14)</f>
        <v>2000000000</v>
      </c>
      <c r="H16" s="2"/>
      <c r="I16" s="193">
        <f>SUM(I12:I14)</f>
        <v>1248938736</v>
      </c>
      <c r="J16" s="2"/>
      <c r="K16" s="193">
        <f>SUM(K12:K14)</f>
        <v>110350000</v>
      </c>
      <c r="L16" s="2"/>
      <c r="M16" s="193">
        <f>SUM(M12:M14)</f>
        <v>246864086</v>
      </c>
      <c r="N16" s="2"/>
      <c r="O16" s="193">
        <f>SUM(O12:O14)</f>
        <v>3606152822</v>
      </c>
    </row>
    <row r="17" spans="1:15" s="8" customFormat="1" ht="16.5" customHeight="1" thickTop="1">
      <c r="A17" s="38"/>
      <c r="B17" s="196"/>
      <c r="G17" s="9"/>
      <c r="H17" s="2"/>
      <c r="I17" s="9"/>
      <c r="J17" s="2"/>
      <c r="K17" s="2"/>
      <c r="L17" s="2"/>
      <c r="M17" s="9"/>
      <c r="N17" s="2"/>
      <c r="O17" s="9"/>
    </row>
    <row r="18" spans="1:15" s="8" customFormat="1" ht="16.5" customHeight="1">
      <c r="A18" s="38"/>
      <c r="B18" s="196"/>
      <c r="G18" s="9"/>
      <c r="H18" s="2"/>
      <c r="I18" s="9"/>
      <c r="J18" s="2"/>
      <c r="K18" s="2"/>
      <c r="L18" s="2"/>
      <c r="M18" s="9"/>
      <c r="N18" s="2"/>
      <c r="O18" s="9"/>
    </row>
    <row r="19" spans="1:15" ht="16.5" customHeight="1">
      <c r="A19" s="24" t="s">
        <v>152</v>
      </c>
      <c r="E19" s="36"/>
      <c r="G19" s="126">
        <v>2000000000</v>
      </c>
      <c r="H19" s="9"/>
      <c r="I19" s="126">
        <v>1248938736</v>
      </c>
      <c r="J19" s="9"/>
      <c r="K19" s="126">
        <v>130650000</v>
      </c>
      <c r="L19" s="9"/>
      <c r="M19" s="126">
        <v>434715014</v>
      </c>
      <c r="N19" s="9"/>
      <c r="O19" s="127">
        <f>SUM(G19:M19)</f>
        <v>3814303750</v>
      </c>
    </row>
    <row r="20" spans="1:15" ht="16.5" customHeight="1">
      <c r="A20" s="103" t="s">
        <v>181</v>
      </c>
      <c r="E20" s="36">
        <v>17</v>
      </c>
      <c r="G20" s="126">
        <v>0</v>
      </c>
      <c r="H20" s="9"/>
      <c r="I20" s="126">
        <v>0</v>
      </c>
      <c r="J20" s="9"/>
      <c r="K20" s="126">
        <v>0</v>
      </c>
      <c r="L20" s="9"/>
      <c r="M20" s="126">
        <v>-300000000</v>
      </c>
      <c r="N20" s="9"/>
      <c r="O20" s="127">
        <v>-300000000</v>
      </c>
    </row>
    <row r="21" spans="1:15" ht="16.5" customHeight="1">
      <c r="A21" s="22" t="s">
        <v>69</v>
      </c>
      <c r="G21" s="128">
        <v>0</v>
      </c>
      <c r="H21" s="167"/>
      <c r="I21" s="128">
        <v>0</v>
      </c>
      <c r="J21" s="167"/>
      <c r="K21" s="128">
        <v>0</v>
      </c>
      <c r="L21" s="167"/>
      <c r="M21" s="128">
        <f>'E6 (6M)'!K44</f>
        <v>188082566</v>
      </c>
      <c r="N21" s="167"/>
      <c r="O21" s="128">
        <f>SUM(G21:M21)</f>
        <v>188082566</v>
      </c>
    </row>
    <row r="22" spans="1:15" ht="16.5" customHeight="1">
      <c r="G22" s="129"/>
      <c r="H22" s="9"/>
      <c r="I22" s="126"/>
      <c r="J22" s="9"/>
      <c r="K22" s="126"/>
      <c r="L22" s="9"/>
      <c r="M22" s="126"/>
      <c r="N22" s="9"/>
      <c r="O22" s="126"/>
    </row>
    <row r="23" spans="1:15" ht="16.5" customHeight="1" thickBot="1">
      <c r="A23" s="202" t="s">
        <v>180</v>
      </c>
      <c r="B23" s="35"/>
      <c r="G23" s="130">
        <f>SUM(G19:G21)</f>
        <v>2000000000</v>
      </c>
      <c r="H23" s="2"/>
      <c r="I23" s="130">
        <f>SUM(I19:I21)</f>
        <v>1248938736</v>
      </c>
      <c r="J23" s="2"/>
      <c r="K23" s="130">
        <f>SUM(K19:K21)</f>
        <v>130650000</v>
      </c>
      <c r="L23" s="2"/>
      <c r="M23" s="130">
        <f>SUM(M19:M21)</f>
        <v>322797580</v>
      </c>
      <c r="N23" s="2"/>
      <c r="O23" s="130">
        <f>SUM(O19:O21)</f>
        <v>3702386316</v>
      </c>
    </row>
    <row r="24" spans="1:15" ht="16.5" customHeight="1" thickTop="1">
      <c r="A24" s="24"/>
      <c r="B24" s="35"/>
      <c r="G24" s="9"/>
      <c r="H24" s="2"/>
      <c r="I24" s="9"/>
      <c r="J24" s="2"/>
      <c r="K24" s="2"/>
      <c r="L24" s="2"/>
      <c r="M24" s="9"/>
      <c r="N24" s="2"/>
      <c r="O24" s="9"/>
    </row>
    <row r="25" spans="1:15" ht="16.5" customHeight="1">
      <c r="A25" s="24"/>
      <c r="B25" s="35"/>
      <c r="G25" s="9"/>
      <c r="H25" s="2"/>
      <c r="I25" s="9"/>
      <c r="J25" s="2"/>
      <c r="K25" s="2"/>
      <c r="L25" s="2"/>
      <c r="M25" s="9"/>
      <c r="N25" s="2"/>
      <c r="O25" s="9"/>
    </row>
    <row r="26" spans="1:15" ht="16.5" customHeight="1">
      <c r="A26" s="24"/>
      <c r="B26" s="35"/>
      <c r="G26" s="9"/>
      <c r="H26" s="2"/>
      <c r="I26" s="9"/>
      <c r="J26" s="2"/>
      <c r="K26" s="2"/>
      <c r="L26" s="2"/>
      <c r="M26" s="9"/>
      <c r="N26" s="2"/>
      <c r="O26" s="9"/>
    </row>
    <row r="27" spans="1:15" ht="16.5" customHeight="1">
      <c r="A27" s="24"/>
      <c r="B27" s="35"/>
      <c r="G27" s="9"/>
      <c r="H27" s="2"/>
      <c r="I27" s="9"/>
      <c r="J27" s="2"/>
      <c r="K27" s="2"/>
      <c r="L27" s="2"/>
      <c r="M27" s="9"/>
      <c r="N27" s="2"/>
      <c r="O27" s="9"/>
    </row>
    <row r="28" spans="1:15" ht="16.5" customHeight="1">
      <c r="A28" s="24"/>
      <c r="B28" s="35"/>
      <c r="G28" s="9"/>
      <c r="H28" s="2"/>
      <c r="I28" s="9"/>
      <c r="J28" s="2"/>
      <c r="K28" s="2"/>
      <c r="L28" s="2"/>
      <c r="M28" s="9"/>
      <c r="N28" s="2"/>
      <c r="O28" s="9"/>
    </row>
    <row r="29" spans="1:15" ht="16.5" customHeight="1">
      <c r="A29" s="24"/>
      <c r="B29" s="35"/>
      <c r="G29" s="9"/>
      <c r="H29" s="2"/>
      <c r="I29" s="9"/>
      <c r="J29" s="2"/>
      <c r="K29" s="2"/>
      <c r="L29" s="2"/>
      <c r="M29" s="9"/>
      <c r="N29" s="2"/>
      <c r="O29" s="9"/>
    </row>
    <row r="30" spans="1:15" ht="15" customHeight="1">
      <c r="A30" s="24"/>
      <c r="B30" s="35"/>
      <c r="G30" s="9"/>
      <c r="H30" s="2"/>
      <c r="I30" s="9"/>
      <c r="J30" s="2"/>
      <c r="K30" s="2"/>
      <c r="L30" s="2"/>
      <c r="M30" s="9"/>
      <c r="N30" s="2"/>
      <c r="O30" s="9"/>
    </row>
    <row r="31" spans="1:15" ht="14.45" customHeight="1">
      <c r="A31" s="24"/>
      <c r="B31" s="35"/>
      <c r="G31" s="9"/>
      <c r="H31" s="2"/>
      <c r="I31" s="9"/>
      <c r="J31" s="2"/>
      <c r="K31" s="2"/>
      <c r="L31" s="2"/>
      <c r="M31" s="9"/>
      <c r="N31" s="2"/>
      <c r="O31" s="9"/>
    </row>
    <row r="32" spans="1:15" ht="21.95" customHeight="1">
      <c r="A32" s="26" t="s">
        <v>172</v>
      </c>
      <c r="B32" s="26"/>
      <c r="C32" s="26"/>
      <c r="D32" s="26"/>
      <c r="E32" s="26"/>
      <c r="F32" s="26"/>
      <c r="G32" s="27"/>
      <c r="H32" s="27"/>
      <c r="I32" s="27"/>
      <c r="J32" s="5"/>
      <c r="K32" s="5"/>
      <c r="L32" s="5"/>
      <c r="M32" s="27"/>
      <c r="N32" s="5"/>
      <c r="O32" s="27"/>
    </row>
  </sheetData>
  <mergeCells count="3">
    <mergeCell ref="G6:O6"/>
    <mergeCell ref="K7:M7"/>
    <mergeCell ref="G7:I7"/>
  </mergeCells>
  <pageMargins left="1.1000000000000001" right="1.100000000000000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59"/>
  <sheetViews>
    <sheetView tabSelected="1" topLeftCell="A92" zoomScale="115" zoomScaleNormal="115" zoomScaleSheetLayoutView="91" workbookViewId="0">
      <selection activeCell="O107" sqref="O107"/>
    </sheetView>
  </sheetViews>
  <sheetFormatPr defaultColWidth="0.5703125" defaultRowHeight="16.350000000000001" customHeight="1"/>
  <cols>
    <col min="1" max="1" width="1.5703125" style="1" customWidth="1"/>
    <col min="2" max="2" width="42.42578125" style="8" customWidth="1"/>
    <col min="3" max="3" width="5.140625" style="8" customWidth="1"/>
    <col min="4" max="4" width="0.5703125" style="1" customWidth="1"/>
    <col min="5" max="5" width="10.5703125" style="1" customWidth="1"/>
    <col min="6" max="6" width="0.5703125" style="1" customWidth="1"/>
    <col min="7" max="7" width="10.5703125" style="8" customWidth="1"/>
    <col min="8" max="8" width="0.5703125" style="1" customWidth="1"/>
    <col min="9" max="9" width="10.5703125" style="1" customWidth="1"/>
    <col min="10" max="10" width="0.5703125" style="1" customWidth="1"/>
    <col min="11" max="11" width="11.5703125" style="8" bestFit="1" customWidth="1"/>
    <col min="12" max="211" width="9.42578125" style="1" customWidth="1"/>
    <col min="212" max="212" width="1.42578125" style="1" customWidth="1"/>
    <col min="213" max="213" width="52.5703125" style="1" customWidth="1"/>
    <col min="214" max="214" width="7" style="1" bestFit="1" customWidth="1"/>
    <col min="215" max="215" width="0.5703125" style="1" customWidth="1"/>
    <col min="216" max="216" width="10.5703125" style="1" customWidth="1"/>
    <col min="217" max="16384" width="0.5703125" style="1"/>
  </cols>
  <sheetData>
    <row r="1" spans="1:11" ht="16.350000000000001" customHeight="1">
      <c r="A1" s="13" t="str">
        <f>'E8'!A1</f>
        <v>R&amp;B Food Supply Public Company Limited</v>
      </c>
    </row>
    <row r="2" spans="1:11" ht="16.350000000000001" customHeight="1">
      <c r="A2" s="14" t="s">
        <v>121</v>
      </c>
      <c r="B2" s="15"/>
      <c r="C2" s="15"/>
    </row>
    <row r="3" spans="1:11" ht="16.350000000000001" customHeight="1">
      <c r="A3" s="16" t="str">
        <f>+'E8'!A3</f>
        <v>For the six-month period ended 30 June 2021</v>
      </c>
      <c r="B3" s="16"/>
      <c r="C3" s="16"/>
      <c r="D3" s="3"/>
      <c r="E3" s="3"/>
      <c r="F3" s="3"/>
      <c r="G3" s="3"/>
      <c r="H3" s="3"/>
      <c r="I3" s="3"/>
      <c r="J3" s="3"/>
      <c r="K3" s="3"/>
    </row>
    <row r="4" spans="1:11" ht="16.350000000000001" customHeight="1">
      <c r="A4" s="17"/>
      <c r="B4" s="17"/>
      <c r="C4" s="17"/>
      <c r="D4" s="11"/>
      <c r="E4" s="11"/>
      <c r="F4" s="11"/>
      <c r="G4" s="11"/>
      <c r="H4" s="11"/>
      <c r="I4" s="11"/>
      <c r="J4" s="11"/>
      <c r="K4" s="11"/>
    </row>
    <row r="5" spans="1:11" ht="16.350000000000001" customHeight="1">
      <c r="A5" s="17"/>
      <c r="B5" s="17"/>
      <c r="C5" s="17"/>
      <c r="D5" s="11"/>
      <c r="E5" s="11"/>
      <c r="F5" s="11"/>
      <c r="G5" s="11"/>
      <c r="H5" s="11"/>
      <c r="I5" s="11"/>
      <c r="J5" s="11"/>
      <c r="K5" s="11"/>
    </row>
    <row r="6" spans="1:11" s="48" customFormat="1" ht="15" customHeight="1">
      <c r="A6" s="64"/>
      <c r="B6" s="64"/>
      <c r="C6" s="64"/>
      <c r="D6" s="58"/>
      <c r="E6" s="245" t="s">
        <v>43</v>
      </c>
      <c r="F6" s="245"/>
      <c r="G6" s="245"/>
      <c r="H6" s="58"/>
      <c r="I6" s="245" t="s">
        <v>64</v>
      </c>
      <c r="J6" s="245"/>
      <c r="K6" s="245"/>
    </row>
    <row r="7" spans="1:11" s="48" customFormat="1" ht="15" customHeight="1">
      <c r="A7" s="64"/>
      <c r="B7" s="64"/>
      <c r="C7" s="64"/>
      <c r="D7" s="58"/>
      <c r="E7" s="246" t="s">
        <v>44</v>
      </c>
      <c r="F7" s="246"/>
      <c r="G7" s="246"/>
      <c r="H7" s="65"/>
      <c r="I7" s="246" t="s">
        <v>44</v>
      </c>
      <c r="J7" s="246"/>
      <c r="K7" s="246"/>
    </row>
    <row r="8" spans="1:11" s="48" customFormat="1" ht="15" customHeight="1">
      <c r="A8" s="64"/>
      <c r="B8" s="64"/>
      <c r="C8" s="64"/>
      <c r="D8" s="58"/>
      <c r="E8" s="66" t="s">
        <v>45</v>
      </c>
      <c r="F8" s="59"/>
      <c r="G8" s="66" t="s">
        <v>45</v>
      </c>
      <c r="H8" s="65"/>
      <c r="I8" s="66" t="s">
        <v>45</v>
      </c>
      <c r="J8" s="59"/>
      <c r="K8" s="66" t="s">
        <v>45</v>
      </c>
    </row>
    <row r="9" spans="1:11" s="48" customFormat="1" ht="15" customHeight="1">
      <c r="A9" s="64"/>
      <c r="B9" s="64"/>
      <c r="C9" s="64"/>
      <c r="D9" s="58"/>
      <c r="E9" s="203" t="s">
        <v>175</v>
      </c>
      <c r="F9" s="204"/>
      <c r="G9" s="203" t="s">
        <v>175</v>
      </c>
      <c r="H9" s="204"/>
      <c r="I9" s="203" t="s">
        <v>175</v>
      </c>
      <c r="J9" s="204"/>
      <c r="K9" s="203" t="s">
        <v>175</v>
      </c>
    </row>
    <row r="10" spans="1:11" s="48" customFormat="1" ht="15" customHeight="1">
      <c r="A10" s="64"/>
      <c r="B10" s="64"/>
      <c r="C10" s="64"/>
      <c r="D10" s="58"/>
      <c r="E10" s="50" t="s">
        <v>151</v>
      </c>
      <c r="F10" s="50"/>
      <c r="G10" s="50" t="s">
        <v>125</v>
      </c>
      <c r="H10" s="49"/>
      <c r="I10" s="50" t="s">
        <v>151</v>
      </c>
      <c r="J10" s="50"/>
      <c r="K10" s="50" t="s">
        <v>125</v>
      </c>
    </row>
    <row r="11" spans="1:11" s="48" customFormat="1" ht="15" customHeight="1">
      <c r="A11" s="67"/>
      <c r="B11" s="67"/>
      <c r="C11" s="137" t="s">
        <v>0</v>
      </c>
      <c r="D11" s="68"/>
      <c r="E11" s="42" t="s">
        <v>1</v>
      </c>
      <c r="F11" s="50"/>
      <c r="G11" s="42" t="s">
        <v>1</v>
      </c>
      <c r="H11" s="68"/>
      <c r="I11" s="42" t="s">
        <v>1</v>
      </c>
      <c r="J11" s="50"/>
      <c r="K11" s="42" t="s">
        <v>1</v>
      </c>
    </row>
    <row r="12" spans="1:11" s="171" customFormat="1" ht="15" customHeight="1">
      <c r="A12" s="67"/>
      <c r="B12" s="67"/>
      <c r="C12" s="211"/>
      <c r="D12" s="68"/>
      <c r="E12" s="131"/>
      <c r="I12" s="131"/>
      <c r="J12" s="50"/>
      <c r="K12" s="158"/>
    </row>
    <row r="13" spans="1:11" s="48" customFormat="1" ht="15" customHeight="1">
      <c r="A13" s="69" t="s">
        <v>32</v>
      </c>
      <c r="B13" s="70"/>
      <c r="C13" s="70"/>
      <c r="E13" s="131"/>
      <c r="G13" s="171"/>
      <c r="I13" s="131"/>
      <c r="K13" s="171"/>
    </row>
    <row r="14" spans="1:11" s="48" customFormat="1" ht="15" customHeight="1">
      <c r="A14" s="70" t="s">
        <v>29</v>
      </c>
      <c r="B14" s="70"/>
      <c r="C14" s="70"/>
      <c r="E14" s="132">
        <v>306149810</v>
      </c>
      <c r="G14" s="197">
        <v>357882149</v>
      </c>
      <c r="I14" s="132">
        <v>228758457</v>
      </c>
      <c r="K14" s="197">
        <v>244254757</v>
      </c>
    </row>
    <row r="15" spans="1:11" s="171" customFormat="1" ht="6" customHeight="1">
      <c r="A15" s="70"/>
      <c r="B15" s="70"/>
      <c r="C15" s="70"/>
      <c r="E15" s="132"/>
      <c r="G15" s="197"/>
      <c r="I15" s="132"/>
      <c r="K15" s="197"/>
    </row>
    <row r="16" spans="1:11" s="48" customFormat="1" ht="15" customHeight="1">
      <c r="A16" s="48" t="s">
        <v>33</v>
      </c>
      <c r="B16" s="70"/>
      <c r="C16" s="70"/>
      <c r="E16" s="132"/>
      <c r="G16" s="71"/>
      <c r="I16" s="132"/>
      <c r="K16" s="71"/>
    </row>
    <row r="17" spans="2:11" s="48" customFormat="1" ht="15" customHeight="1">
      <c r="B17" s="171" t="s">
        <v>117</v>
      </c>
      <c r="C17" s="70"/>
      <c r="E17" s="131"/>
      <c r="G17" s="171"/>
      <c r="I17" s="131"/>
      <c r="K17" s="171"/>
    </row>
    <row r="18" spans="2:11" s="48" customFormat="1" ht="15" customHeight="1">
      <c r="B18" s="171" t="s">
        <v>118</v>
      </c>
      <c r="C18" s="140">
        <v>11</v>
      </c>
      <c r="E18" s="132">
        <v>0</v>
      </c>
      <c r="G18" s="71">
        <v>0</v>
      </c>
      <c r="I18" s="132">
        <v>2199065</v>
      </c>
      <c r="K18" s="71">
        <v>2109802</v>
      </c>
    </row>
    <row r="19" spans="2:11" s="48" customFormat="1" ht="15" customHeight="1">
      <c r="B19" s="171" t="s">
        <v>34</v>
      </c>
      <c r="C19" s="140">
        <v>12</v>
      </c>
      <c r="E19" s="132">
        <v>86088575</v>
      </c>
      <c r="G19" s="71">
        <v>62007581</v>
      </c>
      <c r="I19" s="132">
        <v>57229158</v>
      </c>
      <c r="K19" s="71">
        <v>39205344</v>
      </c>
    </row>
    <row r="20" spans="2:11" s="48" customFormat="1" ht="15" customHeight="1">
      <c r="B20" s="171" t="s">
        <v>145</v>
      </c>
      <c r="C20" s="140">
        <v>13</v>
      </c>
      <c r="E20" s="132">
        <v>13285835</v>
      </c>
      <c r="G20" s="71">
        <v>13496403</v>
      </c>
      <c r="I20" s="132">
        <v>7485578</v>
      </c>
      <c r="K20" s="71">
        <v>7945805</v>
      </c>
    </row>
    <row r="21" spans="2:11" s="171" customFormat="1" ht="15" customHeight="1">
      <c r="B21" s="171" t="s">
        <v>203</v>
      </c>
      <c r="C21" s="140">
        <v>7</v>
      </c>
      <c r="E21" s="132">
        <v>-15081669</v>
      </c>
      <c r="G21" s="71">
        <v>0</v>
      </c>
      <c r="I21" s="132">
        <v>0</v>
      </c>
      <c r="K21" s="71">
        <v>0</v>
      </c>
    </row>
    <row r="22" spans="2:11" s="58" customFormat="1" ht="15" customHeight="1">
      <c r="B22" s="70" t="s">
        <v>35</v>
      </c>
      <c r="C22" s="140">
        <v>12</v>
      </c>
      <c r="D22" s="46"/>
      <c r="E22" s="132">
        <v>851479</v>
      </c>
      <c r="F22" s="46"/>
      <c r="G22" s="71">
        <v>6779976</v>
      </c>
      <c r="H22" s="46"/>
      <c r="I22" s="132">
        <v>360446</v>
      </c>
      <c r="J22" s="46"/>
      <c r="K22" s="71">
        <v>4676700</v>
      </c>
    </row>
    <row r="23" spans="2:11" s="58" customFormat="1" ht="15" customHeight="1">
      <c r="B23" s="70" t="s">
        <v>146</v>
      </c>
      <c r="C23" s="140"/>
      <c r="D23" s="46"/>
      <c r="E23" s="132">
        <v>10728455</v>
      </c>
      <c r="F23" s="46"/>
      <c r="G23" s="71">
        <v>4546042</v>
      </c>
      <c r="H23" s="46"/>
      <c r="I23" s="132">
        <v>8902017</v>
      </c>
      <c r="J23" s="46"/>
      <c r="K23" s="71">
        <v>4513113</v>
      </c>
    </row>
    <row r="24" spans="2:11" s="48" customFormat="1" ht="15" customHeight="1">
      <c r="B24" s="171" t="s">
        <v>165</v>
      </c>
      <c r="C24" s="140">
        <v>9</v>
      </c>
      <c r="E24" s="132">
        <v>2195508</v>
      </c>
      <c r="G24" s="71">
        <v>2522840</v>
      </c>
      <c r="I24" s="132">
        <v>1929276</v>
      </c>
      <c r="K24" s="71">
        <v>2552945</v>
      </c>
    </row>
    <row r="25" spans="2:11" s="48" customFormat="1" ht="15" customHeight="1">
      <c r="B25" s="57" t="s">
        <v>208</v>
      </c>
      <c r="C25" s="140">
        <v>9</v>
      </c>
      <c r="E25" s="132">
        <v>16417791</v>
      </c>
      <c r="G25" s="71">
        <v>-8516248</v>
      </c>
      <c r="I25" s="132">
        <v>9708252</v>
      </c>
      <c r="K25" s="71">
        <v>452148</v>
      </c>
    </row>
    <row r="26" spans="2:11" s="48" customFormat="1" ht="15" customHeight="1">
      <c r="B26" s="171" t="s">
        <v>166</v>
      </c>
      <c r="C26" s="140">
        <v>12</v>
      </c>
      <c r="E26" s="132">
        <v>-74764</v>
      </c>
      <c r="G26" s="71">
        <v>-18390</v>
      </c>
      <c r="I26" s="132">
        <v>-74764</v>
      </c>
      <c r="K26" s="71">
        <v>-18381</v>
      </c>
    </row>
    <row r="27" spans="2:11" s="48" customFormat="1" ht="15" customHeight="1">
      <c r="B27" s="171" t="s">
        <v>102</v>
      </c>
      <c r="C27" s="140">
        <v>12</v>
      </c>
      <c r="E27" s="132">
        <v>812219</v>
      </c>
      <c r="G27" s="71">
        <v>39512</v>
      </c>
      <c r="I27" s="132">
        <v>212217</v>
      </c>
      <c r="K27" s="71">
        <v>3903</v>
      </c>
    </row>
    <row r="28" spans="2:11" s="171" customFormat="1" ht="15" customHeight="1">
      <c r="B28" s="171" t="s">
        <v>204</v>
      </c>
      <c r="C28" s="140"/>
      <c r="E28" s="132">
        <v>-55644</v>
      </c>
      <c r="G28" s="71">
        <v>0</v>
      </c>
      <c r="I28" s="132">
        <v>0</v>
      </c>
      <c r="K28" s="71">
        <v>0</v>
      </c>
    </row>
    <row r="29" spans="2:11" s="48" customFormat="1" ht="15" customHeight="1">
      <c r="B29" s="171" t="s">
        <v>42</v>
      </c>
      <c r="C29" s="140">
        <v>13</v>
      </c>
      <c r="E29" s="132">
        <v>2380354</v>
      </c>
      <c r="G29" s="71">
        <v>1897602</v>
      </c>
      <c r="I29" s="132">
        <v>1292209</v>
      </c>
      <c r="K29" s="71">
        <v>1309276</v>
      </c>
    </row>
    <row r="30" spans="2:11" s="48" customFormat="1" ht="15" customHeight="1">
      <c r="B30" s="171" t="s">
        <v>167</v>
      </c>
      <c r="C30" s="140"/>
      <c r="E30" s="132">
        <v>0</v>
      </c>
      <c r="G30" s="71">
        <v>0</v>
      </c>
      <c r="I30" s="132">
        <v>-5092314</v>
      </c>
      <c r="K30" s="71">
        <v>-5022841</v>
      </c>
    </row>
    <row r="31" spans="2:11" s="48" customFormat="1" ht="15" customHeight="1">
      <c r="B31" s="171" t="s">
        <v>138</v>
      </c>
      <c r="C31" s="140"/>
      <c r="E31" s="132">
        <v>254520</v>
      </c>
      <c r="G31" s="71">
        <v>231840</v>
      </c>
      <c r="I31" s="132">
        <v>138600</v>
      </c>
      <c r="K31" s="71">
        <v>115920</v>
      </c>
    </row>
    <row r="32" spans="2:11" s="48" customFormat="1" ht="15" customHeight="1">
      <c r="B32" s="171" t="s">
        <v>36</v>
      </c>
      <c r="C32" s="140"/>
      <c r="E32" s="132">
        <v>-1546063</v>
      </c>
      <c r="G32" s="71">
        <v>-1838871</v>
      </c>
      <c r="I32" s="132">
        <v>-7784517</v>
      </c>
      <c r="K32" s="71">
        <v>-8540936</v>
      </c>
    </row>
    <row r="33" spans="1:11" s="48" customFormat="1" ht="15" customHeight="1">
      <c r="B33" s="171" t="s">
        <v>107</v>
      </c>
      <c r="C33" s="140"/>
      <c r="E33" s="132">
        <v>3559279</v>
      </c>
      <c r="G33" s="71">
        <v>4604178</v>
      </c>
      <c r="I33" s="132">
        <v>4503864</v>
      </c>
      <c r="K33" s="71">
        <v>4411277</v>
      </c>
    </row>
    <row r="34" spans="1:11" s="48" customFormat="1" ht="15" customHeight="1">
      <c r="B34" s="70" t="s">
        <v>141</v>
      </c>
      <c r="C34" s="140"/>
      <c r="E34" s="132">
        <v>9755894</v>
      </c>
      <c r="G34" s="71">
        <v>6161163</v>
      </c>
      <c r="I34" s="132">
        <v>-10733741</v>
      </c>
      <c r="K34" s="71">
        <v>-5041375</v>
      </c>
    </row>
    <row r="35" spans="1:11" s="171" customFormat="1" ht="15" customHeight="1">
      <c r="B35" s="205" t="s">
        <v>182</v>
      </c>
      <c r="C35" s="140"/>
      <c r="E35" s="132"/>
      <c r="G35" s="71"/>
      <c r="I35" s="132"/>
      <c r="K35" s="71"/>
    </row>
    <row r="36" spans="1:11" s="171" customFormat="1" ht="15" customHeight="1">
      <c r="B36" s="205" t="s">
        <v>202</v>
      </c>
      <c r="C36" s="140"/>
      <c r="E36" s="132">
        <v>0</v>
      </c>
      <c r="G36" s="71">
        <v>339380</v>
      </c>
      <c r="I36" s="132">
        <v>0</v>
      </c>
      <c r="K36" s="71">
        <v>339380</v>
      </c>
    </row>
    <row r="37" spans="1:11" s="48" customFormat="1" ht="15" customHeight="1">
      <c r="B37" s="48" t="s">
        <v>37</v>
      </c>
      <c r="C37" s="140"/>
      <c r="E37" s="132"/>
      <c r="G37" s="71"/>
      <c r="I37" s="132"/>
    </row>
    <row r="38" spans="1:11" s="48" customFormat="1" ht="15" customHeight="1">
      <c r="B38" s="72" t="s">
        <v>78</v>
      </c>
      <c r="C38" s="70"/>
      <c r="E38" s="132">
        <v>14371899</v>
      </c>
      <c r="G38" s="71">
        <v>-54668739</v>
      </c>
      <c r="I38" s="132">
        <v>93333</v>
      </c>
      <c r="K38" s="71">
        <v>4621904</v>
      </c>
    </row>
    <row r="39" spans="1:11" s="48" customFormat="1" ht="15" customHeight="1">
      <c r="B39" s="72" t="s">
        <v>79</v>
      </c>
      <c r="C39" s="70"/>
      <c r="E39" s="132">
        <v>-161750949</v>
      </c>
      <c r="G39" s="71">
        <v>-80980014</v>
      </c>
      <c r="I39" s="132">
        <v>-114325949</v>
      </c>
      <c r="K39" s="71">
        <v>-59989580</v>
      </c>
    </row>
    <row r="40" spans="1:11" s="48" customFormat="1" ht="15" customHeight="1">
      <c r="B40" s="48" t="s">
        <v>80</v>
      </c>
      <c r="C40" s="70"/>
      <c r="E40" s="132">
        <v>-944523</v>
      </c>
      <c r="G40" s="71">
        <v>-3565020</v>
      </c>
      <c r="I40" s="132">
        <v>68104</v>
      </c>
      <c r="K40" s="71">
        <v>-244046</v>
      </c>
    </row>
    <row r="41" spans="1:11" s="48" customFormat="1" ht="15" customHeight="1">
      <c r="B41" s="72" t="s">
        <v>81</v>
      </c>
      <c r="C41" s="70"/>
      <c r="E41" s="132">
        <v>1538785</v>
      </c>
      <c r="G41" s="71">
        <v>-2272525</v>
      </c>
      <c r="I41" s="132">
        <v>-28282</v>
      </c>
      <c r="K41" s="71">
        <v>-62536</v>
      </c>
    </row>
    <row r="42" spans="1:11" s="48" customFormat="1" ht="15" customHeight="1">
      <c r="B42" s="72" t="s">
        <v>82</v>
      </c>
      <c r="C42" s="70"/>
      <c r="E42" s="132">
        <v>-50005360</v>
      </c>
      <c r="G42" s="71">
        <v>14392504</v>
      </c>
      <c r="I42" s="132">
        <v>-13418272</v>
      </c>
      <c r="K42" s="71">
        <v>7295442</v>
      </c>
    </row>
    <row r="43" spans="1:11" s="48" customFormat="1" ht="15" customHeight="1">
      <c r="B43" s="72" t="s">
        <v>83</v>
      </c>
      <c r="C43" s="70"/>
      <c r="E43" s="133">
        <v>4793631</v>
      </c>
      <c r="G43" s="73">
        <v>-1834926</v>
      </c>
      <c r="I43" s="133">
        <v>2350825</v>
      </c>
      <c r="K43" s="73">
        <v>-2259567</v>
      </c>
    </row>
    <row r="44" spans="1:11" s="48" customFormat="1" ht="6" customHeight="1">
      <c r="B44" s="72"/>
      <c r="C44" s="70"/>
      <c r="E44" s="118"/>
      <c r="G44" s="46"/>
      <c r="I44" s="118"/>
      <c r="K44" s="46"/>
    </row>
    <row r="45" spans="1:11" s="48" customFormat="1" ht="15" customHeight="1">
      <c r="A45" s="48" t="s">
        <v>38</v>
      </c>
      <c r="C45" s="70"/>
      <c r="D45" s="74"/>
      <c r="E45" s="118">
        <f>SUM(E14:F43)</f>
        <v>243725062</v>
      </c>
      <c r="G45" s="71">
        <f>SUM(G14:H43)</f>
        <v>321206437</v>
      </c>
      <c r="I45" s="118">
        <f>SUM(I14:J43)</f>
        <v>173773562</v>
      </c>
      <c r="J45" s="74"/>
      <c r="K45" s="46">
        <f>SUM(K14:K43)</f>
        <v>242628454</v>
      </c>
    </row>
    <row r="46" spans="1:11" s="48" customFormat="1" ht="15" customHeight="1">
      <c r="A46" s="48" t="s">
        <v>122</v>
      </c>
      <c r="C46" s="140">
        <v>15</v>
      </c>
      <c r="D46" s="74"/>
      <c r="E46" s="118">
        <v>-198000</v>
      </c>
      <c r="G46" s="71">
        <v>-94320</v>
      </c>
      <c r="I46" s="118">
        <v>0</v>
      </c>
      <c r="J46" s="74"/>
      <c r="K46" s="46">
        <v>0</v>
      </c>
    </row>
    <row r="47" spans="1:11" s="58" customFormat="1" ht="15" customHeight="1">
      <c r="A47" s="75" t="s">
        <v>123</v>
      </c>
      <c r="B47" s="75"/>
      <c r="C47" s="48"/>
      <c r="D47" s="48"/>
      <c r="E47" s="132">
        <v>-3559279</v>
      </c>
      <c r="F47" s="48"/>
      <c r="G47" s="71">
        <v>-4604178</v>
      </c>
      <c r="H47" s="48"/>
      <c r="I47" s="132">
        <v>-4503864</v>
      </c>
      <c r="J47" s="48"/>
      <c r="K47" s="71">
        <v>-4411277</v>
      </c>
    </row>
    <row r="48" spans="1:11" s="58" customFormat="1" ht="15" customHeight="1">
      <c r="A48" s="75" t="s">
        <v>124</v>
      </c>
      <c r="B48" s="75"/>
      <c r="C48" s="171"/>
      <c r="D48" s="171"/>
      <c r="E48" s="132">
        <v>-53140325</v>
      </c>
      <c r="F48" s="171"/>
      <c r="G48" s="71">
        <v>-27103400</v>
      </c>
      <c r="H48" s="171"/>
      <c r="I48" s="132">
        <v>-42384760</v>
      </c>
      <c r="J48" s="171"/>
      <c r="K48" s="71">
        <v>-22146396</v>
      </c>
    </row>
    <row r="49" spans="1:11" s="58" customFormat="1" ht="15" customHeight="1">
      <c r="A49" s="171" t="s">
        <v>187</v>
      </c>
      <c r="B49" s="75"/>
      <c r="C49" s="140">
        <v>7</v>
      </c>
      <c r="D49" s="48"/>
      <c r="E49" s="133">
        <v>10025711</v>
      </c>
      <c r="F49" s="48"/>
      <c r="G49" s="73">
        <v>-26895927</v>
      </c>
      <c r="H49" s="48"/>
      <c r="I49" s="133">
        <v>0</v>
      </c>
      <c r="J49" s="48"/>
      <c r="K49" s="73">
        <v>0</v>
      </c>
    </row>
    <row r="50" spans="1:11" s="58" customFormat="1" ht="6" customHeight="1">
      <c r="A50" s="75"/>
      <c r="B50" s="75"/>
      <c r="C50" s="48"/>
      <c r="D50" s="48"/>
      <c r="E50" s="118"/>
      <c r="F50" s="48"/>
      <c r="G50" s="46"/>
      <c r="H50" s="48"/>
      <c r="I50" s="118"/>
      <c r="J50" s="48"/>
      <c r="K50" s="46"/>
    </row>
    <row r="51" spans="1:11" s="58" customFormat="1" ht="15" customHeight="1">
      <c r="A51" s="48" t="s">
        <v>74</v>
      </c>
      <c r="B51" s="48"/>
      <c r="C51" s="70"/>
      <c r="D51" s="46"/>
      <c r="E51" s="119">
        <f>SUM(E45:E49)</f>
        <v>196853169</v>
      </c>
      <c r="F51" s="46"/>
      <c r="G51" s="54">
        <f>SUM(G45:G49)</f>
        <v>262508612</v>
      </c>
      <c r="H51" s="46"/>
      <c r="I51" s="119">
        <f>SUM(I45:I49)</f>
        <v>126884938</v>
      </c>
      <c r="J51" s="46"/>
      <c r="K51" s="54">
        <f>SUM(K45:K49)</f>
        <v>216070781</v>
      </c>
    </row>
    <row r="52" spans="1:11" s="58" customFormat="1" ht="10.5" customHeight="1">
      <c r="A52" s="171"/>
      <c r="B52" s="171"/>
      <c r="C52" s="70"/>
      <c r="D52" s="46"/>
      <c r="E52" s="46"/>
      <c r="F52" s="46"/>
      <c r="G52" s="46"/>
      <c r="H52" s="46"/>
      <c r="I52" s="46"/>
      <c r="J52" s="46"/>
      <c r="K52" s="46"/>
    </row>
    <row r="53" spans="1:11" s="58" customFormat="1" ht="6" customHeight="1">
      <c r="A53" s="171"/>
      <c r="B53" s="171"/>
      <c r="C53" s="70"/>
      <c r="D53" s="46"/>
      <c r="E53" s="46"/>
      <c r="F53" s="46"/>
      <c r="G53" s="46"/>
      <c r="H53" s="46"/>
      <c r="I53" s="46"/>
      <c r="J53" s="46"/>
      <c r="K53" s="46"/>
    </row>
    <row r="54" spans="1:11" s="11" customFormat="1" ht="21.95" customHeight="1">
      <c r="A54" s="18" t="s">
        <v>172</v>
      </c>
      <c r="B54" s="19"/>
      <c r="C54" s="19"/>
      <c r="D54" s="3"/>
      <c r="E54" s="3"/>
      <c r="F54" s="3"/>
      <c r="G54" s="3"/>
      <c r="H54" s="3"/>
      <c r="I54" s="3"/>
      <c r="J54" s="3"/>
      <c r="K54" s="3"/>
    </row>
    <row r="55" spans="1:11" ht="16.5" customHeight="1">
      <c r="A55" s="13" t="str">
        <f>A1</f>
        <v>R&amp;B Food Supply Public Company Limited</v>
      </c>
      <c r="B55" s="20"/>
      <c r="C55" s="20"/>
      <c r="D55" s="11"/>
      <c r="E55" s="11"/>
      <c r="F55" s="11"/>
      <c r="G55" s="11"/>
      <c r="H55" s="11"/>
      <c r="I55" s="11"/>
      <c r="J55" s="11"/>
      <c r="K55" s="11"/>
    </row>
    <row r="56" spans="1:11" ht="16.5" customHeight="1">
      <c r="A56" s="14" t="s">
        <v>108</v>
      </c>
      <c r="B56" s="20"/>
      <c r="C56" s="20"/>
      <c r="D56" s="11"/>
      <c r="E56" s="11"/>
      <c r="F56" s="11"/>
      <c r="G56" s="11"/>
      <c r="H56" s="11"/>
      <c r="I56" s="11"/>
      <c r="J56" s="11"/>
      <c r="K56" s="11"/>
    </row>
    <row r="57" spans="1:11" s="11" customFormat="1" ht="16.5" customHeight="1">
      <c r="A57" s="16" t="str">
        <f>+'E8'!A3</f>
        <v>For the six-month period ended 30 June 2021</v>
      </c>
      <c r="B57" s="19"/>
      <c r="C57" s="19"/>
      <c r="D57" s="3"/>
      <c r="E57" s="3"/>
      <c r="F57" s="3"/>
      <c r="G57" s="3"/>
      <c r="H57" s="3"/>
      <c r="I57" s="3"/>
      <c r="J57" s="3"/>
      <c r="K57" s="3"/>
    </row>
    <row r="58" spans="1:11" s="11" customFormat="1" ht="12" customHeight="1">
      <c r="A58" s="17"/>
      <c r="B58" s="20"/>
      <c r="C58" s="20"/>
    </row>
    <row r="59" spans="1:11" s="11" customFormat="1" ht="12" customHeight="1">
      <c r="A59" s="17"/>
      <c r="B59" s="20"/>
      <c r="C59" s="20"/>
    </row>
    <row r="60" spans="1:11" s="58" customFormat="1" ht="15" customHeight="1">
      <c r="A60" s="64"/>
      <c r="B60" s="76"/>
      <c r="C60" s="76"/>
      <c r="E60" s="245" t="s">
        <v>43</v>
      </c>
      <c r="F60" s="245"/>
      <c r="G60" s="245"/>
      <c r="H60" s="65"/>
      <c r="I60" s="245" t="s">
        <v>64</v>
      </c>
      <c r="J60" s="245"/>
      <c r="K60" s="245"/>
    </row>
    <row r="61" spans="1:11" s="58" customFormat="1" ht="15" customHeight="1">
      <c r="A61" s="76"/>
      <c r="B61" s="76"/>
      <c r="C61" s="76"/>
      <c r="E61" s="246" t="s">
        <v>44</v>
      </c>
      <c r="F61" s="246"/>
      <c r="G61" s="246"/>
      <c r="H61" s="65"/>
      <c r="I61" s="246" t="s">
        <v>44</v>
      </c>
      <c r="J61" s="246"/>
      <c r="K61" s="246"/>
    </row>
    <row r="62" spans="1:11" s="58" customFormat="1" ht="15" customHeight="1">
      <c r="A62" s="76"/>
      <c r="B62" s="76"/>
      <c r="C62" s="76"/>
      <c r="E62" s="66" t="s">
        <v>45</v>
      </c>
      <c r="F62" s="59"/>
      <c r="G62" s="66" t="s">
        <v>45</v>
      </c>
      <c r="H62" s="65"/>
      <c r="I62" s="66" t="s">
        <v>45</v>
      </c>
      <c r="J62" s="59"/>
      <c r="K62" s="66" t="s">
        <v>45</v>
      </c>
    </row>
    <row r="63" spans="1:11" s="58" customFormat="1" ht="15" customHeight="1">
      <c r="A63" s="76"/>
      <c r="B63" s="76"/>
      <c r="C63" s="76"/>
      <c r="E63" s="203" t="s">
        <v>175</v>
      </c>
      <c r="F63" s="204"/>
      <c r="G63" s="203" t="s">
        <v>175</v>
      </c>
      <c r="H63" s="204"/>
      <c r="I63" s="203" t="s">
        <v>175</v>
      </c>
      <c r="J63" s="204"/>
      <c r="K63" s="203" t="s">
        <v>175</v>
      </c>
    </row>
    <row r="64" spans="1:11" s="58" customFormat="1" ht="15" customHeight="1">
      <c r="A64" s="76"/>
      <c r="B64" s="76"/>
      <c r="C64" s="64"/>
      <c r="E64" s="50" t="s">
        <v>151</v>
      </c>
      <c r="F64" s="50"/>
      <c r="G64" s="50" t="s">
        <v>125</v>
      </c>
      <c r="H64" s="49"/>
      <c r="I64" s="50" t="s">
        <v>151</v>
      </c>
      <c r="J64" s="50"/>
      <c r="K64" s="50" t="s">
        <v>125</v>
      </c>
    </row>
    <row r="65" spans="1:11" s="58" customFormat="1" ht="15" customHeight="1">
      <c r="A65" s="76"/>
      <c r="B65" s="76"/>
      <c r="C65" s="137" t="s">
        <v>0</v>
      </c>
      <c r="D65" s="68"/>
      <c r="E65" s="42" t="s">
        <v>1</v>
      </c>
      <c r="F65" s="50"/>
      <c r="G65" s="42" t="s">
        <v>1</v>
      </c>
      <c r="H65" s="68"/>
      <c r="I65" s="42" t="s">
        <v>1</v>
      </c>
      <c r="J65" s="50"/>
      <c r="K65" s="42" t="s">
        <v>1</v>
      </c>
    </row>
    <row r="66" spans="1:11" s="58" customFormat="1" ht="15" customHeight="1">
      <c r="A66" s="172"/>
      <c r="B66" s="172"/>
      <c r="C66" s="211"/>
      <c r="D66" s="68"/>
      <c r="E66" s="131"/>
      <c r="F66" s="171"/>
      <c r="G66" s="171"/>
      <c r="H66" s="171"/>
      <c r="I66" s="131"/>
      <c r="J66" s="50"/>
      <c r="K66" s="158"/>
    </row>
    <row r="67" spans="1:11" s="58" customFormat="1" ht="15" customHeight="1">
      <c r="A67" s="49" t="s">
        <v>39</v>
      </c>
      <c r="B67" s="69"/>
      <c r="C67" s="69"/>
      <c r="D67" s="48"/>
      <c r="E67" s="131"/>
      <c r="F67" s="48"/>
      <c r="G67" s="171"/>
      <c r="H67" s="48"/>
      <c r="I67" s="131"/>
      <c r="J67" s="48"/>
      <c r="K67" s="171"/>
    </row>
    <row r="68" spans="1:11" s="58" customFormat="1" ht="15" customHeight="1">
      <c r="A68" s="171" t="s">
        <v>191</v>
      </c>
      <c r="B68" s="171"/>
      <c r="C68" s="184"/>
      <c r="E68" s="132">
        <v>-80328319</v>
      </c>
      <c r="G68" s="71">
        <v>-143000692</v>
      </c>
      <c r="I68" s="132">
        <v>-65088133</v>
      </c>
      <c r="K68" s="71">
        <v>-107682275</v>
      </c>
    </row>
    <row r="69" spans="1:11" s="58" customFormat="1" ht="15" customHeight="1">
      <c r="A69" s="171" t="s">
        <v>97</v>
      </c>
      <c r="B69" s="171"/>
      <c r="C69" s="184">
        <v>12</v>
      </c>
      <c r="E69" s="132">
        <v>74766</v>
      </c>
      <c r="G69" s="71">
        <v>791864</v>
      </c>
      <c r="I69" s="132">
        <v>74766</v>
      </c>
      <c r="K69" s="71">
        <v>791854</v>
      </c>
    </row>
    <row r="70" spans="1:11" s="58" customFormat="1" ht="15" customHeight="1">
      <c r="A70" s="171" t="s">
        <v>168</v>
      </c>
      <c r="B70" s="171"/>
      <c r="C70" s="184"/>
      <c r="E70" s="132">
        <v>-420000</v>
      </c>
      <c r="G70" s="71">
        <v>-84628</v>
      </c>
      <c r="I70" s="132">
        <v>0</v>
      </c>
      <c r="K70" s="71">
        <v>0</v>
      </c>
    </row>
    <row r="71" spans="1:11" s="58" customFormat="1" ht="15" customHeight="1">
      <c r="A71" s="171" t="s">
        <v>169</v>
      </c>
      <c r="B71" s="171"/>
      <c r="C71" s="184"/>
      <c r="E71" s="132">
        <v>-2251531</v>
      </c>
      <c r="G71" s="71">
        <v>-455252</v>
      </c>
      <c r="I71" s="132">
        <v>-2072229</v>
      </c>
      <c r="K71" s="71">
        <v>-152652</v>
      </c>
    </row>
    <row r="72" spans="1:11" s="58" customFormat="1" ht="15" customHeight="1">
      <c r="A72" s="171" t="s">
        <v>188</v>
      </c>
      <c r="B72" s="171"/>
      <c r="C72" s="141">
        <v>19</v>
      </c>
      <c r="E72" s="132">
        <v>0</v>
      </c>
      <c r="G72" s="71">
        <v>0</v>
      </c>
      <c r="I72" s="132">
        <v>-2987000</v>
      </c>
      <c r="K72" s="71">
        <v>0</v>
      </c>
    </row>
    <row r="73" spans="1:11" s="58" customFormat="1" ht="15" customHeight="1">
      <c r="A73" s="171" t="s">
        <v>139</v>
      </c>
      <c r="B73" s="171"/>
      <c r="C73" s="141">
        <v>19</v>
      </c>
      <c r="E73" s="132">
        <v>0</v>
      </c>
      <c r="G73" s="71">
        <v>0</v>
      </c>
      <c r="I73" s="132">
        <v>-31968000</v>
      </c>
      <c r="K73" s="71">
        <v>-121633523</v>
      </c>
    </row>
    <row r="74" spans="1:11" s="58" customFormat="1" ht="15" customHeight="1">
      <c r="A74" s="171" t="s">
        <v>170</v>
      </c>
      <c r="B74" s="77"/>
      <c r="C74" s="141">
        <v>19</v>
      </c>
      <c r="E74" s="135">
        <v>0</v>
      </c>
      <c r="G74" s="71">
        <v>0</v>
      </c>
      <c r="I74" s="135">
        <v>284305509</v>
      </c>
      <c r="K74" s="78">
        <v>36376600</v>
      </c>
    </row>
    <row r="75" spans="1:11" s="58" customFormat="1" ht="15" customHeight="1">
      <c r="A75" s="171" t="s">
        <v>207</v>
      </c>
      <c r="B75" s="77"/>
      <c r="C75" s="141"/>
      <c r="E75" s="135"/>
      <c r="G75" s="71"/>
      <c r="I75" s="135"/>
      <c r="K75" s="78"/>
    </row>
    <row r="76" spans="1:11" s="58" customFormat="1" ht="15" customHeight="1">
      <c r="A76" s="171"/>
      <c r="B76" s="77" t="s">
        <v>206</v>
      </c>
      <c r="C76" s="141"/>
      <c r="E76" s="135">
        <v>400000000</v>
      </c>
      <c r="G76" s="71">
        <v>0</v>
      </c>
      <c r="I76" s="135">
        <v>400000000</v>
      </c>
      <c r="K76" s="78">
        <v>0</v>
      </c>
    </row>
    <row r="77" spans="1:11" s="58" customFormat="1" ht="15" customHeight="1">
      <c r="A77" s="189" t="s">
        <v>212</v>
      </c>
      <c r="B77" s="171"/>
      <c r="C77" s="184"/>
      <c r="E77" s="135"/>
      <c r="G77" s="71"/>
      <c r="I77" s="135"/>
    </row>
    <row r="78" spans="1:11" s="58" customFormat="1" ht="15" customHeight="1">
      <c r="A78" s="189"/>
      <c r="B78" s="171" t="s">
        <v>206</v>
      </c>
      <c r="C78" s="184"/>
      <c r="E78" s="132">
        <v>-400000000</v>
      </c>
      <c r="G78" s="71">
        <v>-500000000</v>
      </c>
      <c r="I78" s="135">
        <f>-I76</f>
        <v>-400000000</v>
      </c>
      <c r="K78" s="71">
        <v>-500000000</v>
      </c>
    </row>
    <row r="79" spans="1:11" s="58" customFormat="1" ht="15" customHeight="1">
      <c r="A79" s="48" t="s">
        <v>174</v>
      </c>
      <c r="B79" s="48"/>
      <c r="C79" s="138">
        <v>10</v>
      </c>
      <c r="E79" s="132">
        <v>0</v>
      </c>
      <c r="G79" s="71">
        <v>0</v>
      </c>
      <c r="I79" s="135">
        <v>-52654340</v>
      </c>
      <c r="K79" s="71">
        <v>-4673477</v>
      </c>
    </row>
    <row r="80" spans="1:11" s="58" customFormat="1" ht="15" customHeight="1">
      <c r="A80" s="171" t="s">
        <v>148</v>
      </c>
      <c r="B80" s="171"/>
      <c r="C80" s="184"/>
      <c r="E80" s="132">
        <v>-215880</v>
      </c>
      <c r="G80" s="71">
        <v>-212520</v>
      </c>
      <c r="I80" s="135">
        <v>-138600</v>
      </c>
      <c r="K80" s="71">
        <v>-115920</v>
      </c>
    </row>
    <row r="81" spans="1:11" s="58" customFormat="1" ht="15" customHeight="1">
      <c r="A81" s="205" t="s">
        <v>171</v>
      </c>
      <c r="B81" s="205"/>
      <c r="C81" s="184"/>
      <c r="E81" s="132">
        <v>0</v>
      </c>
      <c r="G81" s="71">
        <v>0</v>
      </c>
      <c r="I81" s="132">
        <v>4536456</v>
      </c>
      <c r="K81" s="71">
        <v>5178059</v>
      </c>
    </row>
    <row r="82" spans="1:11" s="58" customFormat="1" ht="15" customHeight="1">
      <c r="A82" s="171" t="s">
        <v>40</v>
      </c>
      <c r="B82" s="48"/>
      <c r="C82" s="184"/>
      <c r="E82" s="132">
        <v>3349173</v>
      </c>
      <c r="G82" s="71">
        <v>1348046</v>
      </c>
      <c r="I82" s="132">
        <v>8830705</v>
      </c>
      <c r="K82" s="71">
        <v>4963642</v>
      </c>
    </row>
    <row r="83" spans="1:11" s="58" customFormat="1" ht="15" customHeight="1">
      <c r="A83" s="171" t="s">
        <v>187</v>
      </c>
      <c r="B83" s="171"/>
      <c r="C83" s="140">
        <v>7</v>
      </c>
      <c r="E83" s="132">
        <v>260447001</v>
      </c>
      <c r="G83" s="71">
        <v>-1357615</v>
      </c>
      <c r="I83" s="132">
        <v>0</v>
      </c>
      <c r="K83" s="71">
        <v>0</v>
      </c>
    </row>
    <row r="84" spans="1:11" s="58" customFormat="1" ht="15" customHeight="1">
      <c r="A84" s="172"/>
      <c r="B84" s="172"/>
      <c r="C84" s="172"/>
      <c r="E84" s="134"/>
      <c r="G84" s="79"/>
      <c r="I84" s="134"/>
      <c r="K84" s="79"/>
    </row>
    <row r="85" spans="1:11" s="58" customFormat="1" ht="15" customHeight="1">
      <c r="A85" s="57" t="s">
        <v>215</v>
      </c>
      <c r="B85" s="57"/>
      <c r="C85" s="57"/>
      <c r="E85" s="119">
        <f>SUM(E68:E83)</f>
        <v>180655210</v>
      </c>
      <c r="G85" s="54">
        <f>SUM(G68:G83)</f>
        <v>-642970797</v>
      </c>
      <c r="I85" s="119">
        <f>SUM(I68:I83)</f>
        <v>142839134</v>
      </c>
      <c r="K85" s="54">
        <f>SUM(K68:K83)</f>
        <v>-686947692</v>
      </c>
    </row>
    <row r="86" spans="1:11" s="58" customFormat="1" ht="15" customHeight="1">
      <c r="A86" s="172"/>
      <c r="B86" s="172"/>
      <c r="C86" s="172"/>
      <c r="E86" s="118"/>
      <c r="G86" s="46"/>
      <c r="I86" s="118"/>
      <c r="K86" s="46"/>
    </row>
    <row r="87" spans="1:11" s="58" customFormat="1" ht="15" customHeight="1">
      <c r="A87" s="49" t="s">
        <v>41</v>
      </c>
      <c r="B87" s="80"/>
      <c r="C87" s="141"/>
      <c r="E87" s="118"/>
      <c r="G87" s="46"/>
      <c r="I87" s="118"/>
      <c r="K87" s="46"/>
    </row>
    <row r="88" spans="1:11" s="58" customFormat="1" ht="15" customHeight="1">
      <c r="A88" s="171" t="s">
        <v>195</v>
      </c>
      <c r="B88" s="80"/>
      <c r="C88" s="141"/>
      <c r="E88" s="118">
        <v>70000000</v>
      </c>
      <c r="G88" s="46">
        <v>0</v>
      </c>
      <c r="I88" s="118">
        <v>70000000</v>
      </c>
      <c r="K88" s="46">
        <v>0</v>
      </c>
    </row>
    <row r="89" spans="1:11" s="58" customFormat="1" ht="15" customHeight="1">
      <c r="A89" s="171" t="s">
        <v>196</v>
      </c>
      <c r="B89" s="80"/>
      <c r="C89" s="141"/>
      <c r="E89" s="118">
        <v>-70000000</v>
      </c>
      <c r="G89" s="46">
        <v>0</v>
      </c>
      <c r="I89" s="118">
        <v>-70000000</v>
      </c>
      <c r="K89" s="46">
        <v>0</v>
      </c>
    </row>
    <row r="90" spans="1:11" s="58" customFormat="1" ht="15" customHeight="1">
      <c r="A90" s="148" t="s">
        <v>192</v>
      </c>
      <c r="B90" s="207"/>
      <c r="C90" s="141"/>
      <c r="E90" s="132">
        <v>0</v>
      </c>
      <c r="G90" s="78">
        <v>-54089312</v>
      </c>
      <c r="I90" s="132">
        <v>0</v>
      </c>
      <c r="K90" s="71">
        <v>0</v>
      </c>
    </row>
    <row r="91" spans="1:11" s="58" customFormat="1" ht="15" customHeight="1">
      <c r="A91" s="205" t="s">
        <v>193</v>
      </c>
      <c r="B91" s="207"/>
      <c r="C91" s="141">
        <v>19</v>
      </c>
      <c r="E91" s="132">
        <v>0</v>
      </c>
      <c r="G91" s="78">
        <v>-50000000</v>
      </c>
      <c r="I91" s="132">
        <v>0</v>
      </c>
      <c r="K91" s="71">
        <v>0</v>
      </c>
    </row>
    <row r="92" spans="1:11" s="58" customFormat="1" ht="15" customHeight="1">
      <c r="A92" s="189" t="s">
        <v>197</v>
      </c>
      <c r="B92" s="209"/>
      <c r="C92" s="141"/>
      <c r="E92" s="132">
        <v>-3799269</v>
      </c>
      <c r="G92" s="78">
        <v>-4400054</v>
      </c>
      <c r="I92" s="132">
        <v>-182228</v>
      </c>
      <c r="K92" s="71">
        <v>-554006</v>
      </c>
    </row>
    <row r="93" spans="1:11" s="58" customFormat="1" ht="15" customHeight="1">
      <c r="A93" s="205" t="s">
        <v>194</v>
      </c>
      <c r="B93" s="207"/>
      <c r="C93" s="141">
        <v>17</v>
      </c>
      <c r="E93" s="132">
        <v>-300000000</v>
      </c>
      <c r="G93" s="78">
        <v>-300000000</v>
      </c>
      <c r="I93" s="132">
        <v>-300000000</v>
      </c>
      <c r="K93" s="71">
        <v>-300000000</v>
      </c>
    </row>
    <row r="94" spans="1:11" s="58" customFormat="1" ht="15" customHeight="1">
      <c r="A94" s="189" t="s">
        <v>189</v>
      </c>
      <c r="B94" s="209"/>
      <c r="C94" s="141"/>
      <c r="E94" s="132"/>
      <c r="G94" s="78"/>
      <c r="I94" s="132"/>
      <c r="K94" s="71"/>
    </row>
    <row r="95" spans="1:11" s="58" customFormat="1" ht="15" customHeight="1">
      <c r="A95" s="189"/>
      <c r="B95" s="209" t="s">
        <v>190</v>
      </c>
      <c r="C95" s="141"/>
      <c r="E95" s="132">
        <v>11305800</v>
      </c>
      <c r="G95" s="78">
        <v>0</v>
      </c>
      <c r="I95" s="132">
        <v>0</v>
      </c>
      <c r="K95" s="71">
        <v>0</v>
      </c>
    </row>
    <row r="96" spans="1:11" s="58" customFormat="1" ht="15" customHeight="1">
      <c r="A96" s="171" t="s">
        <v>187</v>
      </c>
      <c r="B96" s="207"/>
      <c r="C96" s="140">
        <v>7</v>
      </c>
      <c r="E96" s="133">
        <v>692280</v>
      </c>
      <c r="G96" s="73">
        <v>32384</v>
      </c>
      <c r="I96" s="133">
        <v>0</v>
      </c>
      <c r="K96" s="73">
        <v>0</v>
      </c>
    </row>
    <row r="97" spans="1:11" s="48" customFormat="1" ht="15" customHeight="1">
      <c r="A97" s="172"/>
      <c r="B97" s="172"/>
      <c r="C97" s="141"/>
      <c r="D97" s="58"/>
      <c r="E97" s="118"/>
      <c r="F97" s="58"/>
      <c r="G97" s="46"/>
      <c r="H97" s="58"/>
      <c r="I97" s="118"/>
      <c r="J97" s="58"/>
      <c r="K97" s="46"/>
    </row>
    <row r="98" spans="1:11" s="48" customFormat="1" ht="15" customHeight="1">
      <c r="A98" s="57" t="s">
        <v>216</v>
      </c>
      <c r="B98" s="57"/>
      <c r="C98" s="172"/>
      <c r="D98" s="58"/>
      <c r="E98" s="119">
        <f>SUM(E88:E97)</f>
        <v>-291801189</v>
      </c>
      <c r="F98" s="58"/>
      <c r="G98" s="54">
        <f>SUM(G88:G97)</f>
        <v>-408456982</v>
      </c>
      <c r="H98" s="58"/>
      <c r="I98" s="119">
        <f>SUM(I88:I97)</f>
        <v>-300182228</v>
      </c>
      <c r="J98" s="58"/>
      <c r="K98" s="54">
        <f>SUM(K88:K97)</f>
        <v>-300554006</v>
      </c>
    </row>
    <row r="99" spans="1:11" s="48" customFormat="1" ht="15" customHeight="1">
      <c r="A99" s="172"/>
      <c r="B99" s="172"/>
      <c r="C99" s="172"/>
      <c r="D99" s="58"/>
      <c r="E99" s="118"/>
      <c r="F99" s="58"/>
      <c r="G99" s="46"/>
      <c r="H99" s="58"/>
      <c r="I99" s="118"/>
      <c r="J99" s="58"/>
      <c r="K99" s="46"/>
    </row>
    <row r="100" spans="1:11" s="58" customFormat="1" ht="15" customHeight="1">
      <c r="A100" s="55" t="s">
        <v>217</v>
      </c>
      <c r="B100" s="55"/>
      <c r="C100" s="81"/>
      <c r="D100" s="48"/>
      <c r="E100" s="118">
        <f>SUM(E98,E85,E51)</f>
        <v>85707190</v>
      </c>
      <c r="F100" s="48"/>
      <c r="G100" s="46">
        <f>SUM(G98,G85,G51)</f>
        <v>-788919167</v>
      </c>
      <c r="H100" s="48"/>
      <c r="I100" s="118">
        <f>SUM(I98,I85,I51)</f>
        <v>-30458156</v>
      </c>
      <c r="J100" s="48"/>
      <c r="K100" s="46">
        <f>SUM(K98,K85,K51)</f>
        <v>-771430917</v>
      </c>
    </row>
    <row r="101" spans="1:11" s="48" customFormat="1" ht="15" customHeight="1">
      <c r="A101" s="48" t="s">
        <v>70</v>
      </c>
      <c r="B101" s="81"/>
      <c r="C101" s="142"/>
      <c r="E101" s="118">
        <v>613654534</v>
      </c>
      <c r="G101" s="46">
        <v>1234416297</v>
      </c>
      <c r="I101" s="118">
        <v>415523283</v>
      </c>
      <c r="K101" s="46">
        <v>1091584267</v>
      </c>
    </row>
    <row r="102" spans="1:11" s="48" customFormat="1" ht="15" customHeight="1">
      <c r="A102" s="48" t="s">
        <v>205</v>
      </c>
      <c r="B102" s="81"/>
      <c r="C102" s="170"/>
      <c r="E102" s="119">
        <v>1462514</v>
      </c>
      <c r="G102" s="54">
        <v>1207821</v>
      </c>
      <c r="I102" s="119">
        <v>1030493</v>
      </c>
      <c r="K102" s="54">
        <v>981183</v>
      </c>
    </row>
    <row r="103" spans="1:11" s="58" customFormat="1" ht="15" customHeight="1">
      <c r="A103" s="76"/>
      <c r="B103" s="76"/>
      <c r="C103" s="76"/>
      <c r="E103" s="134"/>
      <c r="G103" s="79"/>
      <c r="I103" s="134"/>
      <c r="K103" s="79"/>
    </row>
    <row r="104" spans="1:11" s="48" customFormat="1" ht="15" customHeight="1" thickBot="1">
      <c r="A104" s="55" t="s">
        <v>71</v>
      </c>
      <c r="B104" s="81"/>
      <c r="C104" s="81"/>
      <c r="E104" s="136">
        <f>SUM(E100:E102)</f>
        <v>700824238</v>
      </c>
      <c r="G104" s="82">
        <f>SUM(G100:G102)</f>
        <v>446704951</v>
      </c>
      <c r="I104" s="136">
        <f>SUM(I100:I102)</f>
        <v>386095620</v>
      </c>
      <c r="K104" s="82">
        <f>SUM(K100:K102)</f>
        <v>321134533</v>
      </c>
    </row>
    <row r="105" spans="1:11" s="171" customFormat="1" ht="4.9000000000000004" customHeight="1" thickTop="1">
      <c r="A105" s="55"/>
      <c r="B105" s="81"/>
      <c r="C105" s="81"/>
      <c r="E105" s="46"/>
      <c r="G105" s="46"/>
      <c r="I105" s="46"/>
      <c r="K105" s="46"/>
    </row>
    <row r="106" spans="1:11" s="171" customFormat="1" ht="7.5" customHeight="1">
      <c r="A106" s="64"/>
      <c r="E106" s="52"/>
      <c r="F106" s="53"/>
      <c r="G106" s="52"/>
      <c r="H106" s="53"/>
      <c r="I106" s="52"/>
      <c r="K106" s="52"/>
    </row>
    <row r="107" spans="1:11" s="8" customFormat="1" ht="21.95" customHeight="1">
      <c r="A107" s="18" t="str">
        <f>A54</f>
        <v>The accompanying notes from part of this interim financial information</v>
      </c>
      <c r="B107" s="19"/>
      <c r="C107" s="19"/>
      <c r="D107" s="3"/>
      <c r="E107" s="5"/>
      <c r="F107" s="3"/>
      <c r="G107" s="3"/>
      <c r="H107" s="3"/>
      <c r="I107" s="3"/>
      <c r="J107" s="3"/>
      <c r="K107" s="3"/>
    </row>
    <row r="108" spans="1:11" s="8" customFormat="1" ht="16.5" customHeight="1">
      <c r="A108" s="213" t="str">
        <f>A1</f>
        <v>R&amp;B Food Supply Public Company Limited</v>
      </c>
      <c r="B108" s="20"/>
      <c r="C108" s="20"/>
      <c r="D108" s="11"/>
      <c r="E108" s="9"/>
      <c r="F108" s="11"/>
      <c r="G108" s="11"/>
      <c r="H108" s="11"/>
      <c r="I108" s="11"/>
      <c r="J108" s="11"/>
      <c r="K108" s="11"/>
    </row>
    <row r="109" spans="1:11" s="8" customFormat="1" ht="16.5" customHeight="1">
      <c r="A109" s="14" t="s">
        <v>108</v>
      </c>
      <c r="B109" s="20"/>
      <c r="C109" s="20"/>
      <c r="D109" s="11"/>
      <c r="E109" s="11"/>
      <c r="F109" s="11"/>
      <c r="G109" s="11"/>
      <c r="H109" s="11"/>
      <c r="I109" s="11"/>
      <c r="J109" s="11"/>
      <c r="K109" s="11"/>
    </row>
    <row r="110" spans="1:11" s="11" customFormat="1" ht="16.5" customHeight="1">
      <c r="A110" s="16" t="str">
        <f>A57</f>
        <v>For the six-month period ended 30 June 2021</v>
      </c>
      <c r="B110" s="19"/>
      <c r="C110" s="19"/>
      <c r="D110" s="3"/>
      <c r="E110" s="3"/>
      <c r="F110" s="3"/>
      <c r="G110" s="3"/>
      <c r="H110" s="3"/>
      <c r="I110" s="3"/>
      <c r="J110" s="3"/>
      <c r="K110" s="3"/>
    </row>
    <row r="111" spans="1:11" s="11" customFormat="1" ht="15" customHeight="1">
      <c r="A111" s="17"/>
      <c r="B111" s="20"/>
      <c r="C111" s="20"/>
    </row>
    <row r="112" spans="1:11" s="11" customFormat="1" ht="15" customHeight="1">
      <c r="A112" s="17"/>
      <c r="B112" s="20"/>
      <c r="C112" s="20"/>
    </row>
    <row r="113" spans="1:11" s="58" customFormat="1" ht="15" customHeight="1">
      <c r="A113" s="64"/>
      <c r="B113" s="172"/>
      <c r="C113" s="172"/>
      <c r="E113" s="245" t="s">
        <v>43</v>
      </c>
      <c r="F113" s="245"/>
      <c r="G113" s="245"/>
      <c r="H113" s="65"/>
      <c r="I113" s="245" t="s">
        <v>64</v>
      </c>
      <c r="J113" s="245"/>
      <c r="K113" s="245"/>
    </row>
    <row r="114" spans="1:11" s="58" customFormat="1" ht="15" customHeight="1">
      <c r="A114" s="172"/>
      <c r="B114" s="172"/>
      <c r="C114" s="172"/>
      <c r="E114" s="246" t="s">
        <v>44</v>
      </c>
      <c r="F114" s="246"/>
      <c r="G114" s="246"/>
      <c r="H114" s="65"/>
      <c r="I114" s="246" t="s">
        <v>44</v>
      </c>
      <c r="J114" s="246"/>
      <c r="K114" s="246"/>
    </row>
    <row r="115" spans="1:11" s="58" customFormat="1" ht="15" customHeight="1">
      <c r="A115" s="172"/>
      <c r="B115" s="172"/>
      <c r="C115" s="172"/>
      <c r="E115" s="66" t="s">
        <v>45</v>
      </c>
      <c r="F115" s="59"/>
      <c r="G115" s="66" t="s">
        <v>45</v>
      </c>
      <c r="H115" s="65"/>
      <c r="I115" s="66" t="s">
        <v>45</v>
      </c>
      <c r="J115" s="59"/>
      <c r="K115" s="66" t="s">
        <v>45</v>
      </c>
    </row>
    <row r="116" spans="1:11" s="58" customFormat="1" ht="15" customHeight="1">
      <c r="A116" s="172"/>
      <c r="B116" s="172"/>
      <c r="C116" s="172"/>
      <c r="E116" s="203" t="s">
        <v>175</v>
      </c>
      <c r="F116" s="204"/>
      <c r="G116" s="203" t="s">
        <v>175</v>
      </c>
      <c r="H116" s="204"/>
      <c r="I116" s="203" t="s">
        <v>175</v>
      </c>
      <c r="J116" s="204"/>
      <c r="K116" s="203" t="s">
        <v>175</v>
      </c>
    </row>
    <row r="117" spans="1:11" s="58" customFormat="1" ht="15" customHeight="1">
      <c r="A117" s="172"/>
      <c r="B117" s="172"/>
      <c r="C117" s="64"/>
      <c r="E117" s="50" t="s">
        <v>151</v>
      </c>
      <c r="F117" s="50"/>
      <c r="G117" s="50" t="s">
        <v>125</v>
      </c>
      <c r="H117" s="49"/>
      <c r="I117" s="50" t="s">
        <v>151</v>
      </c>
      <c r="J117" s="50"/>
      <c r="K117" s="50" t="s">
        <v>125</v>
      </c>
    </row>
    <row r="118" spans="1:11" s="58" customFormat="1" ht="15" customHeight="1">
      <c r="A118" s="172"/>
      <c r="B118" s="172"/>
      <c r="C118" s="231" t="s">
        <v>198</v>
      </c>
      <c r="D118" s="68"/>
      <c r="E118" s="42" t="s">
        <v>1</v>
      </c>
      <c r="F118" s="50"/>
      <c r="G118" s="42" t="s">
        <v>1</v>
      </c>
      <c r="H118" s="68"/>
      <c r="I118" s="42" t="s">
        <v>1</v>
      </c>
      <c r="J118" s="50"/>
      <c r="K118" s="42" t="s">
        <v>1</v>
      </c>
    </row>
    <row r="119" spans="1:11" s="58" customFormat="1" ht="15" customHeight="1">
      <c r="A119" s="172"/>
      <c r="B119" s="172"/>
      <c r="C119" s="211"/>
      <c r="D119" s="68"/>
      <c r="E119" s="125"/>
      <c r="F119" s="53"/>
      <c r="G119" s="52"/>
      <c r="H119" s="53"/>
      <c r="I119" s="125"/>
      <c r="J119" s="171"/>
      <c r="K119" s="52"/>
    </row>
    <row r="120" spans="1:11" s="48" customFormat="1" ht="15" customHeight="1">
      <c r="A120" s="64" t="s">
        <v>77</v>
      </c>
      <c r="E120" s="125"/>
      <c r="F120" s="53"/>
      <c r="G120" s="52"/>
      <c r="H120" s="53"/>
      <c r="I120" s="125"/>
      <c r="K120" s="52"/>
    </row>
    <row r="121" spans="1:11" s="48" customFormat="1" ht="15" customHeight="1">
      <c r="A121" s="64"/>
      <c r="E121" s="125"/>
      <c r="F121" s="53"/>
      <c r="G121" s="52"/>
      <c r="H121" s="53"/>
      <c r="I121" s="125"/>
      <c r="K121" s="52"/>
    </row>
    <row r="122" spans="1:11" s="48" customFormat="1" ht="15" customHeight="1">
      <c r="A122" s="172" t="s">
        <v>221</v>
      </c>
      <c r="B122" s="171"/>
      <c r="C122" s="142"/>
      <c r="E122" s="125"/>
      <c r="F122" s="53"/>
      <c r="G122" s="52"/>
      <c r="H122" s="53"/>
      <c r="I122" s="125"/>
      <c r="K122" s="52"/>
    </row>
    <row r="123" spans="1:11" s="171" customFormat="1" ht="15" customHeight="1">
      <c r="A123" s="172"/>
      <c r="B123" s="171" t="s">
        <v>220</v>
      </c>
      <c r="C123" s="142"/>
      <c r="E123" s="125">
        <v>12801456</v>
      </c>
      <c r="F123" s="53"/>
      <c r="G123" s="52">
        <v>-2665699</v>
      </c>
      <c r="H123" s="53"/>
      <c r="I123" s="125">
        <v>13060578</v>
      </c>
      <c r="K123" s="52">
        <v>-2077525</v>
      </c>
    </row>
    <row r="124" spans="1:11" s="171" customFormat="1" ht="15" customHeight="1">
      <c r="A124" s="172" t="s">
        <v>219</v>
      </c>
      <c r="C124" s="142">
        <v>13</v>
      </c>
      <c r="E124" s="125">
        <v>-126189451</v>
      </c>
      <c r="F124" s="53"/>
      <c r="G124" s="52">
        <v>-35168</v>
      </c>
      <c r="H124" s="53"/>
      <c r="I124" s="125">
        <v>0</v>
      </c>
      <c r="K124" s="52">
        <v>-35168</v>
      </c>
    </row>
    <row r="125" spans="1:11" s="48" customFormat="1" ht="15" customHeight="1">
      <c r="A125" s="76" t="s">
        <v>147</v>
      </c>
      <c r="E125" s="125">
        <v>0</v>
      </c>
      <c r="F125" s="53"/>
      <c r="G125" s="52">
        <v>0</v>
      </c>
      <c r="H125" s="53"/>
      <c r="I125" s="125">
        <v>555858</v>
      </c>
      <c r="J125" s="171"/>
      <c r="K125" s="52">
        <v>-155218</v>
      </c>
    </row>
    <row r="126" spans="1:11" s="171" customFormat="1" ht="15" customHeight="1">
      <c r="A126" s="207" t="s">
        <v>183</v>
      </c>
      <c r="B126" s="207"/>
      <c r="E126" s="125"/>
      <c r="G126" s="52"/>
      <c r="I126" s="125"/>
      <c r="K126" s="52"/>
    </row>
    <row r="127" spans="1:11" s="171" customFormat="1" ht="15" customHeight="1">
      <c r="A127" s="22"/>
      <c r="B127" s="207" t="s">
        <v>184</v>
      </c>
      <c r="E127" s="125">
        <v>0</v>
      </c>
      <c r="G127" s="52">
        <v>0</v>
      </c>
      <c r="I127" s="125">
        <v>0</v>
      </c>
      <c r="K127" s="52">
        <v>-18413844</v>
      </c>
    </row>
    <row r="128" spans="1:11" s="171" customFormat="1" ht="15" customHeight="1">
      <c r="A128" s="207" t="s">
        <v>222</v>
      </c>
      <c r="E128" s="125">
        <v>2176653</v>
      </c>
      <c r="G128" s="214">
        <v>22694550</v>
      </c>
      <c r="H128" s="22"/>
      <c r="I128" s="125">
        <v>1615898</v>
      </c>
      <c r="J128" s="22"/>
      <c r="K128" s="206">
        <v>448106</v>
      </c>
    </row>
    <row r="129" spans="1:11" s="171" customFormat="1" ht="15" customHeight="1">
      <c r="A129" s="207" t="s">
        <v>185</v>
      </c>
      <c r="E129" s="125">
        <v>0</v>
      </c>
      <c r="G129" s="214">
        <v>300000</v>
      </c>
      <c r="I129" s="125">
        <v>0</v>
      </c>
      <c r="K129" s="206">
        <v>300000</v>
      </c>
    </row>
    <row r="130" spans="1:11" s="171" customFormat="1" ht="12.75" customHeight="1">
      <c r="A130" s="172"/>
      <c r="G130" s="52"/>
      <c r="K130" s="52"/>
    </row>
    <row r="131" spans="1:11" s="171" customFormat="1" ht="15" customHeight="1">
      <c r="A131" s="172"/>
      <c r="G131" s="52"/>
      <c r="K131" s="52"/>
    </row>
    <row r="132" spans="1:11" s="171" customFormat="1" ht="15" customHeight="1">
      <c r="A132" s="172"/>
      <c r="G132" s="52"/>
      <c r="K132" s="52"/>
    </row>
    <row r="133" spans="1:11" s="171" customFormat="1" ht="15" customHeight="1">
      <c r="A133" s="172"/>
      <c r="E133" s="47"/>
      <c r="G133" s="47"/>
      <c r="I133" s="47"/>
      <c r="K133" s="47"/>
    </row>
    <row r="134" spans="1:11" s="171" customFormat="1" ht="15" customHeight="1">
      <c r="A134" s="172"/>
      <c r="G134" s="52"/>
      <c r="K134" s="52"/>
    </row>
    <row r="135" spans="1:11" s="171" customFormat="1" ht="16.5" customHeight="1">
      <c r="A135" s="172"/>
    </row>
    <row r="136" spans="1:11" s="171" customFormat="1" ht="16.5" customHeight="1">
      <c r="A136" s="172"/>
    </row>
    <row r="137" spans="1:11" s="171" customFormat="1" ht="16.5" customHeight="1">
      <c r="A137" s="172"/>
    </row>
    <row r="138" spans="1:11" s="171" customFormat="1" ht="16.5" customHeight="1">
      <c r="A138" s="172"/>
    </row>
    <row r="139" spans="1:11" s="171" customFormat="1" ht="16.5" customHeight="1">
      <c r="A139" s="172"/>
    </row>
    <row r="140" spans="1:11" s="171" customFormat="1" ht="16.5" customHeight="1">
      <c r="A140" s="172"/>
    </row>
    <row r="141" spans="1:11" s="171" customFormat="1" ht="16.5" customHeight="1">
      <c r="A141" s="172"/>
    </row>
    <row r="142" spans="1:11" s="171" customFormat="1" ht="16.5" customHeight="1">
      <c r="A142" s="172"/>
    </row>
    <row r="143" spans="1:11" s="171" customFormat="1" ht="16.5" customHeight="1">
      <c r="A143" s="172"/>
    </row>
    <row r="144" spans="1:11" s="171" customFormat="1" ht="16.5" customHeight="1">
      <c r="A144" s="172"/>
    </row>
    <row r="145" spans="1:11" s="171" customFormat="1" ht="16.5" customHeight="1">
      <c r="A145" s="172"/>
    </row>
    <row r="146" spans="1:11" s="171" customFormat="1" ht="16.5" customHeight="1">
      <c r="A146" s="172"/>
    </row>
    <row r="147" spans="1:11" s="171" customFormat="1" ht="16.5" customHeight="1">
      <c r="A147" s="172"/>
    </row>
    <row r="148" spans="1:11" s="171" customFormat="1" ht="16.5" customHeight="1">
      <c r="A148" s="172"/>
    </row>
    <row r="149" spans="1:11" s="171" customFormat="1" ht="16.5" customHeight="1">
      <c r="A149" s="172"/>
    </row>
    <row r="150" spans="1:11" s="171" customFormat="1" ht="16.5" customHeight="1">
      <c r="A150" s="172"/>
    </row>
    <row r="151" spans="1:11" s="171" customFormat="1" ht="16.5" customHeight="1">
      <c r="A151" s="172"/>
    </row>
    <row r="152" spans="1:11" s="171" customFormat="1" ht="16.5" customHeight="1">
      <c r="A152" s="172"/>
    </row>
    <row r="153" spans="1:11" s="171" customFormat="1" ht="16.5" customHeight="1">
      <c r="A153" s="172"/>
    </row>
    <row r="154" spans="1:11" s="171" customFormat="1" ht="16.5" customHeight="1">
      <c r="A154" s="172"/>
    </row>
    <row r="155" spans="1:11" s="171" customFormat="1" ht="10.5" customHeight="1">
      <c r="A155" s="172"/>
    </row>
    <row r="156" spans="1:11" s="171" customFormat="1" ht="12" customHeight="1">
      <c r="A156" s="172"/>
    </row>
    <row r="157" spans="1:11" ht="21.95" customHeight="1">
      <c r="A157" s="18" t="s">
        <v>172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6.350000000000001" customHeight="1">
      <c r="E158" s="2"/>
      <c r="I158" s="2"/>
    </row>
    <row r="159" spans="1:11" ht="16.350000000000001" customHeight="1">
      <c r="E159" s="21"/>
      <c r="F159" s="11"/>
      <c r="G159" s="21"/>
      <c r="I159" s="21"/>
      <c r="J159" s="11"/>
      <c r="K159" s="21"/>
    </row>
  </sheetData>
  <mergeCells count="12">
    <mergeCell ref="E6:G6"/>
    <mergeCell ref="I6:K6"/>
    <mergeCell ref="E7:G7"/>
    <mergeCell ref="I7:K7"/>
    <mergeCell ref="E60:G60"/>
    <mergeCell ref="I60:K60"/>
    <mergeCell ref="E113:G113"/>
    <mergeCell ref="I113:K113"/>
    <mergeCell ref="E114:G114"/>
    <mergeCell ref="I114:K114"/>
    <mergeCell ref="E61:G61"/>
    <mergeCell ref="I61:K61"/>
  </mergeCells>
  <pageMargins left="0.8" right="0.5" top="0.5" bottom="0.6" header="0.49" footer="0.4"/>
  <pageSetup paperSize="9" firstPageNumber="9" fitToHeight="2" orientation="portrait" useFirstPageNumber="1" horizontalDpi="1200" verticalDpi="1200" r:id="rId1"/>
  <headerFooter>
    <oddFooter>&amp;R&amp;"Arial,Regular"&amp;9&amp;P</oddFooter>
  </headerFooter>
  <rowBreaks count="1" manualBreakCount="1">
    <brk id="54" max="10" man="1"/>
  </rowBreaks>
  <ignoredErrors>
    <ignoredError sqref="F10 H10 J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</vt:lpstr>
      <vt:lpstr>E5 (3M)</vt:lpstr>
      <vt:lpstr>E6 (6M)</vt:lpstr>
      <vt:lpstr>E7</vt:lpstr>
      <vt:lpstr>E8</vt:lpstr>
      <vt:lpstr>E9-11</vt:lpstr>
      <vt:lpstr>'E7'!Print_Area</vt:lpstr>
      <vt:lpstr>'E8'!Print_Area</vt:lpstr>
      <vt:lpstr>'E9-11'!Print_Area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surachai@rbsupply.co.th</cp:lastModifiedBy>
  <cp:lastPrinted>2021-08-11T08:21:47Z</cp:lastPrinted>
  <dcterms:created xsi:type="dcterms:W3CDTF">2016-05-25T05:54:52Z</dcterms:created>
  <dcterms:modified xsi:type="dcterms:W3CDTF">2021-08-13T09:56:26Z</dcterms:modified>
</cp:coreProperties>
</file>